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ECBC Labbeling af Covered Bonds\2024Q1\"/>
    </mc:Choice>
  </mc:AlternateContent>
  <xr:revisionPtr revIDLastSave="0" documentId="13_ncr:1_{D7C8E922-E198-41C7-BDE0-F1A6C5CF984A}" xr6:coauthVersionLast="47" xr6:coauthVersionMax="47" xr10:uidLastSave="{00000000-0000-0000-0000-000000000000}"/>
  <bookViews>
    <workbookView xWindow="-108" yWindow="-108" windowWidth="23256" windowHeight="14016"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8" i="28" l="1"/>
  <c r="N78" i="28"/>
  <c r="N79" i="28"/>
  <c r="N80" i="28"/>
  <c r="N81" i="28"/>
  <c r="N82" i="28"/>
  <c r="N83" i="28"/>
  <c r="N84" i="28"/>
  <c r="N85" i="28"/>
  <c r="N86" i="28"/>
  <c r="N77" i="28"/>
  <c r="C67" i="26"/>
  <c r="D67" i="26"/>
  <c r="E67" i="26"/>
  <c r="F67" i="26"/>
  <c r="G67" i="26"/>
  <c r="H67" i="26"/>
  <c r="I67" i="26"/>
  <c r="L36" i="30" l="1"/>
  <c r="K36" i="30"/>
  <c r="J36" i="30"/>
  <c r="J56" i="30" s="1"/>
  <c r="I36" i="30"/>
  <c r="H36" i="30"/>
  <c r="G36" i="30"/>
  <c r="F36" i="30"/>
  <c r="F40" i="30" s="1"/>
  <c r="E36" i="30"/>
  <c r="D36" i="30"/>
  <c r="C36" i="30"/>
  <c r="M150" i="31"/>
  <c r="L150" i="31"/>
  <c r="K150" i="31"/>
  <c r="J150" i="31"/>
  <c r="I150" i="31"/>
  <c r="H150" i="31"/>
  <c r="G150" i="31"/>
  <c r="F150" i="31"/>
  <c r="E150" i="31"/>
  <c r="D150" i="31"/>
  <c r="C150" i="31"/>
  <c r="N149" i="31"/>
  <c r="N148" i="31"/>
  <c r="N147" i="31"/>
  <c r="N146" i="31"/>
  <c r="N145" i="31"/>
  <c r="N150" i="3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c r="M94" i="31"/>
  <c r="L94" i="31"/>
  <c r="K94" i="31"/>
  <c r="J94" i="31"/>
  <c r="I94" i="31"/>
  <c r="H94" i="31"/>
  <c r="G94" i="31"/>
  <c r="F94" i="31"/>
  <c r="E94" i="31"/>
  <c r="D94" i="31"/>
  <c r="C94" i="31"/>
  <c r="N93" i="31"/>
  <c r="N92" i="31"/>
  <c r="N91" i="31"/>
  <c r="N90" i="31"/>
  <c r="N89" i="31"/>
  <c r="N94"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M59" i="30"/>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M35" i="30"/>
  <c r="M34" i="30"/>
  <c r="M33" i="30"/>
  <c r="M53" i="30" s="1"/>
  <c r="M32" i="30"/>
  <c r="L31" i="30"/>
  <c r="L40" i="30" s="1"/>
  <c r="K31" i="30"/>
  <c r="J31" i="30"/>
  <c r="I31" i="30"/>
  <c r="H31" i="30"/>
  <c r="G31" i="30"/>
  <c r="F31" i="30"/>
  <c r="E31" i="30"/>
  <c r="D31" i="30"/>
  <c r="D40" i="30" s="1"/>
  <c r="C31" i="30"/>
  <c r="M30" i="30"/>
  <c r="M50" i="30" s="1"/>
  <c r="M29" i="30"/>
  <c r="M49" i="30" s="1"/>
  <c r="M19" i="30"/>
  <c r="M18" i="30"/>
  <c r="M17" i="30"/>
  <c r="L16" i="30"/>
  <c r="L56" i="30" s="1"/>
  <c r="K16" i="30"/>
  <c r="K56" i="30" s="1"/>
  <c r="J16" i="30"/>
  <c r="I16" i="30"/>
  <c r="H16" i="30"/>
  <c r="H56" i="30" s="1"/>
  <c r="G16" i="30"/>
  <c r="F16" i="30"/>
  <c r="E16" i="30"/>
  <c r="D16" i="30"/>
  <c r="D56" i="30" s="1"/>
  <c r="C16" i="30"/>
  <c r="M15" i="30"/>
  <c r="M14" i="30"/>
  <c r="M13" i="30"/>
  <c r="M12" i="30"/>
  <c r="L11" i="30"/>
  <c r="K11" i="30"/>
  <c r="J11" i="30"/>
  <c r="J20" i="30" s="1"/>
  <c r="I11" i="30"/>
  <c r="H11" i="30"/>
  <c r="G11" i="30"/>
  <c r="F11" i="30"/>
  <c r="F20" i="30" s="1"/>
  <c r="E11" i="30"/>
  <c r="D11" i="30"/>
  <c r="C11" i="30"/>
  <c r="M10" i="30"/>
  <c r="M9" i="30"/>
  <c r="K44" i="29"/>
  <c r="J44" i="29"/>
  <c r="I44" i="29"/>
  <c r="H44" i="29"/>
  <c r="G44" i="29"/>
  <c r="F44" i="29"/>
  <c r="E44" i="29"/>
  <c r="D44" i="29"/>
  <c r="C44" i="29"/>
  <c r="H22" i="29"/>
  <c r="G22" i="29"/>
  <c r="F22" i="29"/>
  <c r="E22" i="29"/>
  <c r="D22" i="29"/>
  <c r="C22" i="29"/>
  <c r="I20" i="29"/>
  <c r="I19" i="29"/>
  <c r="I18" i="29"/>
  <c r="I17" i="29"/>
  <c r="I16" i="29"/>
  <c r="I15" i="29"/>
  <c r="I14" i="29"/>
  <c r="I13" i="29"/>
  <c r="I12" i="29"/>
  <c r="I11" i="29"/>
  <c r="L66" i="28"/>
  <c r="K66" i="28"/>
  <c r="J66" i="28"/>
  <c r="I66" i="28"/>
  <c r="H66" i="28"/>
  <c r="G66" i="28"/>
  <c r="F66" i="28"/>
  <c r="E66" i="28"/>
  <c r="D66" i="28"/>
  <c r="C66" i="28"/>
  <c r="P64" i="28"/>
  <c r="L86" i="28" s="1"/>
  <c r="P63" i="28"/>
  <c r="F85" i="28" s="1"/>
  <c r="P62" i="28"/>
  <c r="H84" i="28" s="1"/>
  <c r="P61" i="28"/>
  <c r="J83" i="28" s="1"/>
  <c r="P60" i="28"/>
  <c r="L82" i="28" s="1"/>
  <c r="P59" i="28"/>
  <c r="H81" i="28" s="1"/>
  <c r="P58" i="28"/>
  <c r="H80" i="28" s="1"/>
  <c r="P57" i="28"/>
  <c r="J79" i="28"/>
  <c r="P56" i="28"/>
  <c r="L78" i="28" s="1"/>
  <c r="P55" i="28"/>
  <c r="G77" i="28" s="1"/>
  <c r="F77" i="28"/>
  <c r="L22" i="28"/>
  <c r="K22" i="28"/>
  <c r="J22" i="28"/>
  <c r="I22" i="28"/>
  <c r="H22" i="28"/>
  <c r="G22" i="28"/>
  <c r="F22" i="28"/>
  <c r="E22" i="28"/>
  <c r="D22" i="28"/>
  <c r="C22" i="28"/>
  <c r="N21" i="28"/>
  <c r="N20" i="28"/>
  <c r="J42" i="28" s="1"/>
  <c r="N19" i="28"/>
  <c r="H41" i="28" s="1"/>
  <c r="N18" i="28"/>
  <c r="D40" i="28" s="1"/>
  <c r="N17" i="28"/>
  <c r="E39" i="28" s="1"/>
  <c r="N16" i="28"/>
  <c r="C38" i="28" s="1"/>
  <c r="N15" i="28"/>
  <c r="I37" i="28" s="1"/>
  <c r="N14" i="28"/>
  <c r="F36" i="28" s="1"/>
  <c r="N13" i="28"/>
  <c r="F35" i="28" s="1"/>
  <c r="E35" i="28"/>
  <c r="N12" i="28"/>
  <c r="H34" i="28" s="1"/>
  <c r="N11" i="28"/>
  <c r="I33" i="28" s="1"/>
  <c r="I26" i="27"/>
  <c r="E27" i="27" s="1"/>
  <c r="M18" i="27"/>
  <c r="J19" i="27" s="1"/>
  <c r="M11" i="27"/>
  <c r="H12" i="27" s="1"/>
  <c r="E83" i="26"/>
  <c r="D83" i="26"/>
  <c r="C83" i="26"/>
  <c r="F82" i="26"/>
  <c r="F81" i="26"/>
  <c r="F80" i="26"/>
  <c r="F79" i="26"/>
  <c r="I75" i="26"/>
  <c r="H75" i="26"/>
  <c r="G75" i="26"/>
  <c r="F75" i="26"/>
  <c r="E75" i="26"/>
  <c r="D75" i="26"/>
  <c r="C75" i="26"/>
  <c r="F7" i="26"/>
  <c r="F26" i="26" s="1"/>
  <c r="K40" i="30"/>
  <c r="K79" i="28"/>
  <c r="C79" i="28"/>
  <c r="L36" i="28"/>
  <c r="D79" i="28"/>
  <c r="L79" i="28"/>
  <c r="L83" i="28"/>
  <c r="J34" i="28"/>
  <c r="E79" i="28"/>
  <c r="G36" i="28"/>
  <c r="C42" i="28"/>
  <c r="F79" i="28"/>
  <c r="D80" i="28"/>
  <c r="J35" i="28"/>
  <c r="I78" i="28"/>
  <c r="G79" i="28"/>
  <c r="E80" i="28"/>
  <c r="C81" i="28"/>
  <c r="L77" i="28"/>
  <c r="J78" i="28"/>
  <c r="H79" i="28"/>
  <c r="C78" i="28"/>
  <c r="K78" i="28"/>
  <c r="I79" i="28"/>
  <c r="C86" i="28"/>
  <c r="C36" i="28"/>
  <c r="C40" i="28"/>
  <c r="D78" i="28"/>
  <c r="D86" i="28"/>
  <c r="D383" i="9"/>
  <c r="C531" i="19"/>
  <c r="C290" i="19"/>
  <c r="F173" i="19"/>
  <c r="D173" i="19"/>
  <c r="C173" i="19"/>
  <c r="F50" i="19"/>
  <c r="C510" i="9"/>
  <c r="C265" i="9"/>
  <c r="F151" i="9"/>
  <c r="D151" i="9"/>
  <c r="C151" i="9"/>
  <c r="D166" i="8"/>
  <c r="D165" i="8"/>
  <c r="D164" i="8"/>
  <c r="D155" i="8"/>
  <c r="C155" i="8"/>
  <c r="D154" i="8"/>
  <c r="C154" i="8"/>
  <c r="D153" i="8"/>
  <c r="C153" i="8"/>
  <c r="D152" i="8"/>
  <c r="C152" i="8"/>
  <c r="D151" i="8"/>
  <c r="C151" i="8"/>
  <c r="D150" i="8"/>
  <c r="C150" i="8"/>
  <c r="D149" i="8"/>
  <c r="C149" i="8"/>
  <c r="D148" i="8"/>
  <c r="C148" i="8"/>
  <c r="D147" i="8"/>
  <c r="C147" i="8"/>
  <c r="D146" i="8"/>
  <c r="C146" i="8"/>
  <c r="D145" i="8"/>
  <c r="C145" i="8"/>
  <c r="C144" i="8"/>
  <c r="C156" i="8" s="1"/>
  <c r="D143" i="8"/>
  <c r="C143" i="8"/>
  <c r="D142" i="8"/>
  <c r="C142" i="8"/>
  <c r="D141" i="8"/>
  <c r="C141" i="8"/>
  <c r="D140" i="8"/>
  <c r="C140" i="8"/>
  <c r="D139" i="8"/>
  <c r="C139" i="8"/>
  <c r="C138" i="8"/>
  <c r="D129" i="8"/>
  <c r="D128" i="8"/>
  <c r="D127" i="8"/>
  <c r="D126" i="8"/>
  <c r="D125" i="8"/>
  <c r="D124" i="8"/>
  <c r="D123" i="8"/>
  <c r="D122" i="8"/>
  <c r="D121" i="8"/>
  <c r="D120" i="8"/>
  <c r="D119" i="8"/>
  <c r="D118" i="8"/>
  <c r="D144" i="8" s="1"/>
  <c r="D117" i="8"/>
  <c r="D116" i="8"/>
  <c r="D115" i="8"/>
  <c r="D114" i="8"/>
  <c r="D113" i="8"/>
  <c r="D112" i="8"/>
  <c r="D138" i="8" s="1"/>
  <c r="D367" i="19"/>
  <c r="G357" i="19" s="1"/>
  <c r="C367" i="19"/>
  <c r="F364" i="19" s="1"/>
  <c r="D346" i="9"/>
  <c r="D304" i="9" s="1"/>
  <c r="D305" i="9" s="1"/>
  <c r="C346" i="9"/>
  <c r="C304" i="9" s="1"/>
  <c r="C305" i="9" s="1"/>
  <c r="F292" i="9" s="1"/>
  <c r="C585" i="9"/>
  <c r="C566" i="9" s="1"/>
  <c r="C567" i="9" s="1"/>
  <c r="D585" i="9"/>
  <c r="D566" i="9" s="1"/>
  <c r="D567" i="9" s="1"/>
  <c r="G558" i="9" s="1"/>
  <c r="D636" i="19"/>
  <c r="C636" i="19"/>
  <c r="D618" i="9"/>
  <c r="C618" i="9"/>
  <c r="C508" i="19"/>
  <c r="F505" i="19" s="1"/>
  <c r="D508" i="19"/>
  <c r="D565" i="19"/>
  <c r="G551" i="19" s="1"/>
  <c r="C565" i="19"/>
  <c r="F550" i="19" s="1"/>
  <c r="D486" i="19"/>
  <c r="C486" i="19"/>
  <c r="D473" i="19"/>
  <c r="G452" i="19" s="1"/>
  <c r="C473" i="19"/>
  <c r="F453" i="19" s="1"/>
  <c r="D274" i="19"/>
  <c r="C274" i="19"/>
  <c r="F266" i="19" s="1"/>
  <c r="C252" i="19"/>
  <c r="D252" i="19"/>
  <c r="D239" i="19"/>
  <c r="G217" i="19" s="1"/>
  <c r="C239" i="19"/>
  <c r="D19" i="19"/>
  <c r="C386" i="19"/>
  <c r="F380" i="19" s="1"/>
  <c r="G606" i="9"/>
  <c r="G624"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5" i="19" s="1"/>
  <c r="C619" i="19"/>
  <c r="F615" i="19" s="1"/>
  <c r="F619" i="19" s="1"/>
  <c r="D603" i="19"/>
  <c r="G596" i="19" s="1"/>
  <c r="C603" i="19"/>
  <c r="F598" i="19" s="1"/>
  <c r="D588" i="19"/>
  <c r="G585" i="19" s="1"/>
  <c r="C588" i="19"/>
  <c r="F573" i="19" s="1"/>
  <c r="F479" i="19"/>
  <c r="F480" i="19"/>
  <c r="F481" i="19"/>
  <c r="F482" i="19"/>
  <c r="F483" i="19"/>
  <c r="F484" i="19"/>
  <c r="F485" i="19"/>
  <c r="G479" i="19"/>
  <c r="G480" i="19"/>
  <c r="G481" i="19"/>
  <c r="G482" i="19"/>
  <c r="G483" i="19"/>
  <c r="G484" i="19"/>
  <c r="G485" i="19"/>
  <c r="G478" i="19"/>
  <c r="F478" i="19"/>
  <c r="D393" i="19"/>
  <c r="G391" i="19" s="1"/>
  <c r="C393" i="19"/>
  <c r="F390" i="19" s="1"/>
  <c r="D386" i="19"/>
  <c r="G383" i="19" s="1"/>
  <c r="G267" i="19"/>
  <c r="G268" i="19"/>
  <c r="G269" i="19"/>
  <c r="G270" i="19"/>
  <c r="G271" i="19"/>
  <c r="G272" i="19"/>
  <c r="G273" i="19"/>
  <c r="G266" i="19"/>
  <c r="F248" i="19"/>
  <c r="F244" i="19"/>
  <c r="F245" i="19"/>
  <c r="G245" i="19"/>
  <c r="F246" i="19"/>
  <c r="G246" i="19"/>
  <c r="F247" i="19"/>
  <c r="G247" i="19"/>
  <c r="G248" i="19"/>
  <c r="F249" i="19"/>
  <c r="G249" i="19"/>
  <c r="F250" i="19"/>
  <c r="G250" i="19"/>
  <c r="F251" i="19"/>
  <c r="G251" i="19"/>
  <c r="G244" i="19"/>
  <c r="F224" i="19"/>
  <c r="G225" i="19"/>
  <c r="G227" i="19"/>
  <c r="G228" i="19"/>
  <c r="G229" i="19"/>
  <c r="G230" i="19"/>
  <c r="F232" i="19"/>
  <c r="G232" i="19"/>
  <c r="G234" i="19"/>
  <c r="G235" i="19"/>
  <c r="G236" i="19"/>
  <c r="G237" i="19"/>
  <c r="G215" i="19"/>
  <c r="F215" i="19"/>
  <c r="F44" i="9"/>
  <c r="D44" i="9"/>
  <c r="C44" i="9"/>
  <c r="D372" i="9"/>
  <c r="G369" i="9" s="1"/>
  <c r="C372" i="9"/>
  <c r="F368" i="9" s="1"/>
  <c r="D365" i="9"/>
  <c r="G359" i="9" s="1"/>
  <c r="C365" i="9"/>
  <c r="F362" i="9" s="1"/>
  <c r="F391" i="19"/>
  <c r="G252" i="19"/>
  <c r="F486" i="19"/>
  <c r="G486" i="19"/>
  <c r="G573" i="19"/>
  <c r="G571" i="19"/>
  <c r="G582" i="19"/>
  <c r="G274" i="19"/>
  <c r="F252" i="19"/>
  <c r="D601" i="9"/>
  <c r="G599" i="9" s="1"/>
  <c r="C601" i="9"/>
  <c r="F597" i="9" s="1"/>
  <c r="F598" i="9"/>
  <c r="H30" i="22"/>
  <c r="H29" i="22"/>
  <c r="H28" i="22"/>
  <c r="H27" i="22"/>
  <c r="H25" i="22"/>
  <c r="H24" i="22"/>
  <c r="H23" i="22"/>
  <c r="H26" i="22"/>
  <c r="C30" i="19"/>
  <c r="F29" i="19" s="1"/>
  <c r="F28" i="9"/>
  <c r="G17" i="22" s="1"/>
  <c r="C19" i="19"/>
  <c r="F334" i="9"/>
  <c r="F338" i="9"/>
  <c r="F340" i="9"/>
  <c r="F342" i="9"/>
  <c r="F335" i="9"/>
  <c r="F337" i="9"/>
  <c r="F339" i="9"/>
  <c r="F341" i="9"/>
  <c r="F343" i="9"/>
  <c r="F345" i="9"/>
  <c r="G334" i="9"/>
  <c r="G335" i="9"/>
  <c r="G343" i="9"/>
  <c r="G345" i="9"/>
  <c r="G342" i="9"/>
  <c r="F333" i="9"/>
  <c r="C179" i="8"/>
  <c r="C56" i="8" s="1"/>
  <c r="C288" i="8"/>
  <c r="D487" i="9"/>
  <c r="G492" i="9"/>
  <c r="C487" i="9"/>
  <c r="F479" i="9" s="1"/>
  <c r="D465" i="9"/>
  <c r="G470" i="9"/>
  <c r="C465" i="9"/>
  <c r="F470" i="9"/>
  <c r="D452" i="9"/>
  <c r="G450" i="9" s="1"/>
  <c r="C452" i="9"/>
  <c r="F436" i="9" s="1"/>
  <c r="D249" i="9"/>
  <c r="G247" i="9"/>
  <c r="C249" i="9"/>
  <c r="F253" i="9" s="1"/>
  <c r="D227" i="9"/>
  <c r="G228" i="9"/>
  <c r="C227" i="9"/>
  <c r="F219" i="9"/>
  <c r="D214" i="9"/>
  <c r="G213" i="9" s="1"/>
  <c r="C214" i="9"/>
  <c r="F205" i="9" s="1"/>
  <c r="F76" i="9"/>
  <c r="D76" i="9"/>
  <c r="C76" i="9"/>
  <c r="F72" i="9"/>
  <c r="D72" i="9"/>
  <c r="C72" i="9"/>
  <c r="C15" i="9"/>
  <c r="F17" i="9" s="1"/>
  <c r="C304" i="8"/>
  <c r="C303" i="8"/>
  <c r="C302" i="8"/>
  <c r="C298" i="8"/>
  <c r="C297" i="8"/>
  <c r="C296" i="8"/>
  <c r="C292" i="8"/>
  <c r="C289" i="8"/>
  <c r="C208" i="8"/>
  <c r="F202" i="8" s="1"/>
  <c r="C167" i="8"/>
  <c r="F166" i="8" s="1"/>
  <c r="C130" i="8"/>
  <c r="F121" i="8" s="1"/>
  <c r="D100" i="8"/>
  <c r="C100" i="8"/>
  <c r="F94" i="8" s="1"/>
  <c r="D77" i="8"/>
  <c r="G80" i="8"/>
  <c r="C77" i="8"/>
  <c r="C39" i="8" s="1"/>
  <c r="F99" i="8"/>
  <c r="F95" i="8"/>
  <c r="F211" i="9"/>
  <c r="F212" i="9"/>
  <c r="F210" i="9"/>
  <c r="F206" i="9"/>
  <c r="F204" i="9"/>
  <c r="F202" i="9"/>
  <c r="F200" i="9"/>
  <c r="F198" i="9"/>
  <c r="F196" i="9"/>
  <c r="F194" i="9"/>
  <c r="F192" i="9"/>
  <c r="F190" i="9"/>
  <c r="G103" i="8"/>
  <c r="G99" i="8"/>
  <c r="G95" i="8"/>
  <c r="G98" i="8"/>
  <c r="G94" i="8"/>
  <c r="G97" i="8"/>
  <c r="G93" i="8"/>
  <c r="G96" i="8"/>
  <c r="F102" i="8"/>
  <c r="G73" i="8"/>
  <c r="G221" i="9"/>
  <c r="G82" i="8"/>
  <c r="G105" i="8"/>
  <c r="G75" i="8"/>
  <c r="G71" i="8"/>
  <c r="G78" i="8"/>
  <c r="G101" i="8"/>
  <c r="G219" i="9"/>
  <c r="G223" i="9"/>
  <c r="G243" i="9"/>
  <c r="F459" i="9"/>
  <c r="G225" i="9"/>
  <c r="G245" i="9"/>
  <c r="G461" i="9"/>
  <c r="G479" i="9"/>
  <c r="G232" i="9"/>
  <c r="G250" i="9"/>
  <c r="G254" i="9"/>
  <c r="G483" i="9"/>
  <c r="F461" i="9"/>
  <c r="F457" i="9"/>
  <c r="F466" i="9"/>
  <c r="G241" i="9"/>
  <c r="F444" i="9"/>
  <c r="G457" i="9"/>
  <c r="F463" i="9"/>
  <c r="F223" i="9"/>
  <c r="F451" i="9"/>
  <c r="F449" i="9"/>
  <c r="F445" i="9"/>
  <c r="F443" i="9"/>
  <c r="F441" i="9"/>
  <c r="F435" i="9"/>
  <c r="F433" i="9"/>
  <c r="F429" i="9"/>
  <c r="F450" i="9"/>
  <c r="F446" i="9"/>
  <c r="F438" i="9"/>
  <c r="F434" i="9"/>
  <c r="F430" i="9"/>
  <c r="F233" i="9"/>
  <c r="F231" i="9"/>
  <c r="F229" i="9"/>
  <c r="F226" i="9"/>
  <c r="F224" i="9"/>
  <c r="F222" i="9"/>
  <c r="F220" i="9"/>
  <c r="F232" i="9"/>
  <c r="F228" i="9"/>
  <c r="F225" i="9"/>
  <c r="F221" i="9"/>
  <c r="G86" i="8"/>
  <c r="G81" i="8"/>
  <c r="G79" i="8"/>
  <c r="G76" i="8"/>
  <c r="G74" i="8"/>
  <c r="G72" i="8"/>
  <c r="G70" i="8"/>
  <c r="G87" i="8"/>
  <c r="G104" i="8"/>
  <c r="G102" i="8"/>
  <c r="F230" i="9"/>
  <c r="F432" i="9"/>
  <c r="F448" i="9"/>
  <c r="G233" i="9"/>
  <c r="G231" i="9"/>
  <c r="G229" i="9"/>
  <c r="G226" i="9"/>
  <c r="G224" i="9"/>
  <c r="G222" i="9"/>
  <c r="G220" i="9"/>
  <c r="G230" i="9"/>
  <c r="G255" i="9"/>
  <c r="G253" i="9"/>
  <c r="G251" i="9"/>
  <c r="G248" i="9"/>
  <c r="G246" i="9"/>
  <c r="G244" i="9"/>
  <c r="G242" i="9"/>
  <c r="G252" i="9"/>
  <c r="G435" i="9"/>
  <c r="G459" i="9"/>
  <c r="G463" i="9"/>
  <c r="G466" i="9"/>
  <c r="G481" i="9"/>
  <c r="G485" i="9"/>
  <c r="G488" i="9"/>
  <c r="F471" i="9"/>
  <c r="F469" i="9"/>
  <c r="F467" i="9"/>
  <c r="F464" i="9"/>
  <c r="F462" i="9"/>
  <c r="F460" i="9"/>
  <c r="F458" i="9"/>
  <c r="F468" i="9"/>
  <c r="G471" i="9"/>
  <c r="G469" i="9"/>
  <c r="G467" i="9"/>
  <c r="G464" i="9"/>
  <c r="G462" i="9"/>
  <c r="G460" i="9"/>
  <c r="G458" i="9"/>
  <c r="G468" i="9"/>
  <c r="G493" i="9"/>
  <c r="G491" i="9"/>
  <c r="G489" i="9"/>
  <c r="G486" i="9"/>
  <c r="G484" i="9"/>
  <c r="G482" i="9"/>
  <c r="G480" i="9"/>
  <c r="G490" i="9"/>
  <c r="G100" i="8"/>
  <c r="G249" i="9"/>
  <c r="G465" i="9"/>
  <c r="G227" i="9"/>
  <c r="F465" i="9"/>
  <c r="G487" i="9"/>
  <c r="F227" i="9"/>
  <c r="G77" i="8"/>
  <c r="G504" i="19"/>
  <c r="G505" i="19"/>
  <c r="G506" i="19"/>
  <c r="G501" i="19"/>
  <c r="G507" i="19"/>
  <c r="G503" i="19"/>
  <c r="G502" i="19"/>
  <c r="G500" i="19"/>
  <c r="G508" i="19"/>
  <c r="G572" i="9"/>
  <c r="G573" i="9"/>
  <c r="G591" i="9"/>
  <c r="G582" i="9"/>
  <c r="G577" i="9"/>
  <c r="G579" i="9"/>
  <c r="F584" i="9"/>
  <c r="F579" i="9"/>
  <c r="F575" i="9"/>
  <c r="F578" i="9"/>
  <c r="F582" i="9"/>
  <c r="F574" i="9"/>
  <c r="F583" i="9"/>
  <c r="F591" i="9"/>
  <c r="F581" i="9"/>
  <c r="F580" i="9"/>
  <c r="F576" i="9"/>
  <c r="F573" i="9"/>
  <c r="F577" i="9"/>
  <c r="F572" i="9"/>
  <c r="C291" i="8"/>
  <c r="D295" i="8"/>
  <c r="G293" i="8"/>
  <c r="C295" i="8"/>
  <c r="D293" i="8"/>
  <c r="D291" i="8"/>
  <c r="C307" i="8"/>
  <c r="D307" i="8"/>
  <c r="F293" i="8"/>
  <c r="F295" i="8"/>
  <c r="C293" i="8"/>
  <c r="F307" i="8"/>
  <c r="G580" i="19" l="1"/>
  <c r="G454" i="19"/>
  <c r="C327" i="19"/>
  <c r="F310" i="19" s="1"/>
  <c r="C326" i="19"/>
  <c r="G223" i="19"/>
  <c r="G220" i="19"/>
  <c r="G218" i="19"/>
  <c r="M29" i="31"/>
  <c r="I40" i="30"/>
  <c r="I56" i="30"/>
  <c r="J40" i="30"/>
  <c r="M55" i="30"/>
  <c r="E40" i="30"/>
  <c r="D51" i="30"/>
  <c r="D60" i="30" s="1"/>
  <c r="L51" i="30"/>
  <c r="L60" i="30" s="1"/>
  <c r="E51" i="30"/>
  <c r="I83" i="28"/>
  <c r="H78" i="28"/>
  <c r="H85" i="28"/>
  <c r="K83" i="28"/>
  <c r="E78" i="28"/>
  <c r="E77" i="28"/>
  <c r="K85" i="28"/>
  <c r="J85" i="28"/>
  <c r="E83" i="28"/>
  <c r="D83" i="28"/>
  <c r="L85" i="28"/>
  <c r="C85" i="28"/>
  <c r="F83" i="28"/>
  <c r="F78" i="28"/>
  <c r="C83" i="28"/>
  <c r="D85" i="28"/>
  <c r="G83" i="28"/>
  <c r="G78" i="28"/>
  <c r="D77" i="28"/>
  <c r="I85" i="28"/>
  <c r="E85" i="28"/>
  <c r="H83" i="28"/>
  <c r="D39" i="28"/>
  <c r="I40" i="28"/>
  <c r="F40" i="28"/>
  <c r="C39" i="28"/>
  <c r="H40" i="28"/>
  <c r="D37" i="28"/>
  <c r="G39" i="28"/>
  <c r="L38" i="28"/>
  <c r="F37" i="28"/>
  <c r="D19" i="27"/>
  <c r="F437" i="9"/>
  <c r="F442" i="9"/>
  <c r="F439" i="9"/>
  <c r="G451" i="9"/>
  <c r="F431" i="9"/>
  <c r="F447" i="9"/>
  <c r="G338" i="9"/>
  <c r="G344" i="9"/>
  <c r="G336" i="9"/>
  <c r="G340" i="9"/>
  <c r="F344" i="9"/>
  <c r="G341" i="9"/>
  <c r="G333" i="9"/>
  <c r="G346" i="9" s="1"/>
  <c r="G339" i="9"/>
  <c r="F336" i="9"/>
  <c r="G337" i="9"/>
  <c r="F245" i="9"/>
  <c r="F208" i="9"/>
  <c r="G193" i="9"/>
  <c r="G190" i="9"/>
  <c r="F191" i="9"/>
  <c r="G203" i="9"/>
  <c r="G194" i="9"/>
  <c r="F199" i="9"/>
  <c r="G206" i="9"/>
  <c r="F207" i="9"/>
  <c r="G210" i="9"/>
  <c r="F209" i="9"/>
  <c r="D167" i="8"/>
  <c r="F101" i="8"/>
  <c r="F104" i="8"/>
  <c r="F98" i="8"/>
  <c r="G618" i="19"/>
  <c r="F591" i="19"/>
  <c r="F595" i="19"/>
  <c r="F596" i="19"/>
  <c r="G600" i="19"/>
  <c r="F572" i="19"/>
  <c r="G579" i="19"/>
  <c r="G583" i="19"/>
  <c r="F574" i="19"/>
  <c r="F507" i="19"/>
  <c r="F470" i="19"/>
  <c r="F467" i="19"/>
  <c r="F454" i="19"/>
  <c r="F466" i="19"/>
  <c r="F450" i="19"/>
  <c r="F464" i="19"/>
  <c r="F463" i="19"/>
  <c r="F471" i="19"/>
  <c r="F449" i="19"/>
  <c r="G462" i="19"/>
  <c r="F458" i="19"/>
  <c r="F472" i="19"/>
  <c r="F459" i="19"/>
  <c r="G392" i="19"/>
  <c r="F360" i="19"/>
  <c r="G224" i="19"/>
  <c r="G40" i="30"/>
  <c r="G56" i="30"/>
  <c r="G51" i="30"/>
  <c r="C51" i="30"/>
  <c r="K51" i="30"/>
  <c r="K60" i="30" s="1"/>
  <c r="M52" i="30"/>
  <c r="M58" i="30"/>
  <c r="H20" i="30"/>
  <c r="J51" i="30"/>
  <c r="J60" i="30" s="1"/>
  <c r="C20" i="30"/>
  <c r="C35" i="28"/>
  <c r="L42" i="28"/>
  <c r="H35" i="28"/>
  <c r="K41" i="28"/>
  <c r="I35" i="28"/>
  <c r="H37" i="28"/>
  <c r="F41" i="28"/>
  <c r="C41" i="28"/>
  <c r="K35" i="28"/>
  <c r="L35" i="28"/>
  <c r="K40" i="28"/>
  <c r="J41" i="28"/>
  <c r="D35" i="28"/>
  <c r="G41" i="28"/>
  <c r="K42" i="28"/>
  <c r="G35" i="28"/>
  <c r="E41" i="28"/>
  <c r="L41" i="28"/>
  <c r="G37" i="28"/>
  <c r="F84" i="28"/>
  <c r="I81" i="28"/>
  <c r="H82" i="28"/>
  <c r="J81" i="28"/>
  <c r="D82" i="28"/>
  <c r="F81" i="28"/>
  <c r="K19" i="27"/>
  <c r="G19" i="27"/>
  <c r="G574" i="9"/>
  <c r="G575" i="9"/>
  <c r="G583" i="9"/>
  <c r="G584" i="9"/>
  <c r="G576" i="9"/>
  <c r="G578" i="9"/>
  <c r="C543" i="9"/>
  <c r="C544" i="9" s="1"/>
  <c r="F529" i="9" s="1"/>
  <c r="G581" i="9"/>
  <c r="G580" i="9"/>
  <c r="F480" i="9"/>
  <c r="F482" i="9"/>
  <c r="F486" i="9"/>
  <c r="G439" i="9"/>
  <c r="G446" i="9"/>
  <c r="G441" i="9"/>
  <c r="G438" i="9"/>
  <c r="G448" i="9"/>
  <c r="G429" i="9"/>
  <c r="G445" i="9"/>
  <c r="G440" i="9"/>
  <c r="F440" i="9"/>
  <c r="G443" i="9"/>
  <c r="G431" i="9"/>
  <c r="G447" i="9"/>
  <c r="G432" i="9"/>
  <c r="G442" i="9"/>
  <c r="F428" i="9"/>
  <c r="F452" i="9" s="1"/>
  <c r="G430" i="9"/>
  <c r="G437" i="9"/>
  <c r="G433" i="9"/>
  <c r="G449" i="9"/>
  <c r="G436" i="9"/>
  <c r="F369" i="9"/>
  <c r="F371" i="9"/>
  <c r="F364" i="9"/>
  <c r="F346" i="9"/>
  <c r="D327" i="9"/>
  <c r="D328" i="9" s="1"/>
  <c r="G311" i="9" s="1"/>
  <c r="F255" i="9"/>
  <c r="G197" i="9"/>
  <c r="G192" i="9"/>
  <c r="G208" i="9"/>
  <c r="G205" i="9"/>
  <c r="G196" i="9"/>
  <c r="G212" i="9"/>
  <c r="G211" i="9"/>
  <c r="G198" i="9"/>
  <c r="G191" i="9"/>
  <c r="F213" i="9"/>
  <c r="G195" i="9"/>
  <c r="G200" i="9"/>
  <c r="G199" i="9"/>
  <c r="F193" i="9"/>
  <c r="G201" i="9"/>
  <c r="G202" i="9"/>
  <c r="G209" i="9"/>
  <c r="F195" i="9"/>
  <c r="G207" i="9"/>
  <c r="G204" i="9"/>
  <c r="F197" i="9"/>
  <c r="F20" i="9"/>
  <c r="F14" i="9"/>
  <c r="F165" i="8"/>
  <c r="F164" i="8"/>
  <c r="F113" i="8"/>
  <c r="F116" i="8"/>
  <c r="F103" i="8"/>
  <c r="F93" i="8"/>
  <c r="F96" i="8"/>
  <c r="F97" i="8"/>
  <c r="F83" i="26"/>
  <c r="F86" i="26" s="1"/>
  <c r="F593" i="19"/>
  <c r="G601" i="19"/>
  <c r="G590" i="19"/>
  <c r="G592" i="19"/>
  <c r="G593" i="19"/>
  <c r="G595" i="19"/>
  <c r="G598" i="19"/>
  <c r="G578" i="19"/>
  <c r="G576" i="19"/>
  <c r="G586" i="19"/>
  <c r="G584" i="19"/>
  <c r="G575" i="19"/>
  <c r="G581" i="19"/>
  <c r="G587" i="19"/>
  <c r="G560" i="19"/>
  <c r="G557" i="19"/>
  <c r="G564" i="19"/>
  <c r="G555" i="19"/>
  <c r="G563" i="19"/>
  <c r="G554" i="19"/>
  <c r="G553" i="19"/>
  <c r="G559" i="19"/>
  <c r="G562" i="19"/>
  <c r="G561" i="19"/>
  <c r="G550" i="19"/>
  <c r="G558" i="19"/>
  <c r="F501" i="19"/>
  <c r="F504" i="19"/>
  <c r="F500" i="19"/>
  <c r="F506" i="19"/>
  <c r="F502" i="19"/>
  <c r="F503" i="19"/>
  <c r="G449" i="19"/>
  <c r="G470" i="19"/>
  <c r="F468" i="19"/>
  <c r="F456" i="19"/>
  <c r="F392" i="19"/>
  <c r="F366" i="19"/>
  <c r="F357" i="19"/>
  <c r="C349" i="19"/>
  <c r="C350" i="19" s="1"/>
  <c r="F347" i="19" s="1"/>
  <c r="F365" i="19"/>
  <c r="F355" i="19"/>
  <c r="F272" i="19"/>
  <c r="F273" i="19"/>
  <c r="F269" i="19"/>
  <c r="G233" i="19"/>
  <c r="G226" i="19"/>
  <c r="G216" i="19"/>
  <c r="G238" i="19"/>
  <c r="G231" i="19"/>
  <c r="C212" i="19"/>
  <c r="G219" i="19"/>
  <c r="G617" i="19"/>
  <c r="F602" i="19"/>
  <c r="G602" i="19"/>
  <c r="F601" i="19"/>
  <c r="F592" i="19"/>
  <c r="F600" i="19"/>
  <c r="F597" i="19"/>
  <c r="F590" i="19"/>
  <c r="F599" i="19"/>
  <c r="F584" i="19"/>
  <c r="F575" i="19"/>
  <c r="G574" i="19"/>
  <c r="F586" i="19"/>
  <c r="F577" i="19"/>
  <c r="F583" i="19"/>
  <c r="F587" i="19"/>
  <c r="F576" i="19"/>
  <c r="G572" i="19"/>
  <c r="F585" i="19"/>
  <c r="F579" i="19"/>
  <c r="F582" i="19"/>
  <c r="G577" i="19"/>
  <c r="F580" i="19"/>
  <c r="F578" i="19"/>
  <c r="F570" i="19"/>
  <c r="F571" i="19"/>
  <c r="G570" i="19"/>
  <c r="F581" i="19"/>
  <c r="G547" i="19"/>
  <c r="F547" i="19"/>
  <c r="G549" i="19"/>
  <c r="F549" i="19"/>
  <c r="F557" i="19"/>
  <c r="G548" i="19"/>
  <c r="F561" i="19"/>
  <c r="G556" i="19"/>
  <c r="F462" i="19"/>
  <c r="F452" i="19"/>
  <c r="F460" i="19"/>
  <c r="G450" i="19"/>
  <c r="G466" i="19"/>
  <c r="G458" i="19"/>
  <c r="F389" i="19"/>
  <c r="G390" i="19"/>
  <c r="G389" i="19"/>
  <c r="G381" i="19"/>
  <c r="F383" i="19"/>
  <c r="G384" i="19"/>
  <c r="G379" i="19"/>
  <c r="F379" i="19"/>
  <c r="G385" i="19"/>
  <c r="F359" i="19"/>
  <c r="F354" i="19"/>
  <c r="F361" i="19"/>
  <c r="F358" i="19"/>
  <c r="F363" i="19"/>
  <c r="F362" i="19"/>
  <c r="F356" i="19"/>
  <c r="F271" i="19"/>
  <c r="F236" i="19"/>
  <c r="F216" i="19"/>
  <c r="G222" i="19"/>
  <c r="F228" i="19"/>
  <c r="G221" i="19"/>
  <c r="F220" i="19"/>
  <c r="M14" i="31"/>
  <c r="F56" i="30"/>
  <c r="I51" i="30"/>
  <c r="I60" i="30" s="1"/>
  <c r="C40" i="30"/>
  <c r="I20" i="30"/>
  <c r="D20" i="30"/>
  <c r="H51" i="30"/>
  <c r="H60" i="30" s="1"/>
  <c r="I22" i="29"/>
  <c r="E82" i="28"/>
  <c r="H77" i="28"/>
  <c r="C82" i="28"/>
  <c r="J82" i="28"/>
  <c r="K77" i="28"/>
  <c r="G86" i="28"/>
  <c r="P66" i="28"/>
  <c r="H88" i="28" s="1"/>
  <c r="I86" i="28"/>
  <c r="K82" i="28"/>
  <c r="G81" i="28"/>
  <c r="E81" i="28"/>
  <c r="L81" i="28"/>
  <c r="C77" i="28"/>
  <c r="H86" i="28"/>
  <c r="J77" i="28"/>
  <c r="G85" i="28"/>
  <c r="E86" i="28"/>
  <c r="D81" i="28"/>
  <c r="I82" i="28"/>
  <c r="F82" i="28"/>
  <c r="F86" i="28"/>
  <c r="I77" i="28"/>
  <c r="K86" i="28"/>
  <c r="J86" i="28"/>
  <c r="K81" i="28"/>
  <c r="G82" i="28"/>
  <c r="E33" i="28"/>
  <c r="C33" i="28"/>
  <c r="N22" i="28"/>
  <c r="F44" i="28" s="1"/>
  <c r="I38" i="28"/>
  <c r="J36" i="28"/>
  <c r="D34" i="28"/>
  <c r="K38" i="28"/>
  <c r="D41" i="28"/>
  <c r="D33" i="28"/>
  <c r="K37" i="28"/>
  <c r="F38" i="28"/>
  <c r="I39" i="28"/>
  <c r="L33" i="28"/>
  <c r="E34" i="28"/>
  <c r="F33" i="28"/>
  <c r="E37" i="28"/>
  <c r="C37" i="28"/>
  <c r="J33" i="28"/>
  <c r="K36" i="28"/>
  <c r="I41" i="28"/>
  <c r="G33" i="28"/>
  <c r="H39" i="28"/>
  <c r="F39" i="28"/>
  <c r="F34" i="28"/>
  <c r="H38" i="28"/>
  <c r="L37" i="28"/>
  <c r="I34" i="28"/>
  <c r="J37" i="28"/>
  <c r="L39" i="28"/>
  <c r="H33" i="28"/>
  <c r="K39" i="28"/>
  <c r="J39" i="28"/>
  <c r="K34" i="28"/>
  <c r="K33" i="28"/>
  <c r="F27" i="27"/>
  <c r="L19" i="27"/>
  <c r="H19" i="27"/>
  <c r="K12" i="27"/>
  <c r="E12" i="27"/>
  <c r="L12" i="27"/>
  <c r="F185" i="8"/>
  <c r="F182" i="8"/>
  <c r="F600" i="9"/>
  <c r="F585" i="9"/>
  <c r="F491" i="9"/>
  <c r="F485" i="9"/>
  <c r="F492" i="9"/>
  <c r="F490" i="9"/>
  <c r="F488" i="9"/>
  <c r="F484" i="9"/>
  <c r="F489" i="9"/>
  <c r="G428" i="9"/>
  <c r="G444" i="9"/>
  <c r="C425" i="9"/>
  <c r="G434" i="9"/>
  <c r="F370" i="9"/>
  <c r="F372" i="9" s="1"/>
  <c r="G370" i="9"/>
  <c r="G363" i="9"/>
  <c r="G362" i="9"/>
  <c r="G364" i="9"/>
  <c r="C327" i="9"/>
  <c r="C328" i="9" s="1"/>
  <c r="F327" i="9" s="1"/>
  <c r="F242" i="9"/>
  <c r="F251" i="9"/>
  <c r="F241" i="9"/>
  <c r="F22" i="9"/>
  <c r="F23" i="9"/>
  <c r="G165" i="8"/>
  <c r="F43" i="26" s="1"/>
  <c r="G164" i="8"/>
  <c r="G166" i="8"/>
  <c r="F44" i="26" s="1"/>
  <c r="D156" i="8"/>
  <c r="G161" i="8" s="1"/>
  <c r="D130" i="8"/>
  <c r="G132" i="8" s="1"/>
  <c r="F152" i="8"/>
  <c r="F159" i="8"/>
  <c r="F157" i="8"/>
  <c r="F149" i="8"/>
  <c r="F144" i="8"/>
  <c r="F146" i="8"/>
  <c r="F150" i="8"/>
  <c r="F158" i="8"/>
  <c r="F148" i="8"/>
  <c r="F153" i="8"/>
  <c r="F140" i="8"/>
  <c r="F142" i="8"/>
  <c r="F147" i="8"/>
  <c r="F162" i="8"/>
  <c r="F138" i="8"/>
  <c r="F143" i="8"/>
  <c r="F151" i="8"/>
  <c r="F155" i="8"/>
  <c r="F161" i="8"/>
  <c r="F154" i="8"/>
  <c r="F160" i="8"/>
  <c r="F145" i="8"/>
  <c r="F139" i="8"/>
  <c r="F141" i="8"/>
  <c r="F135" i="8"/>
  <c r="F118" i="8"/>
  <c r="F117" i="8"/>
  <c r="F131" i="8"/>
  <c r="F115" i="8"/>
  <c r="F133" i="8"/>
  <c r="F120" i="8"/>
  <c r="F126" i="8"/>
  <c r="F125" i="8"/>
  <c r="F129" i="8"/>
  <c r="F136" i="8"/>
  <c r="F119" i="8"/>
  <c r="F124" i="8"/>
  <c r="F123" i="8"/>
  <c r="F127" i="8"/>
  <c r="F132" i="8"/>
  <c r="F122" i="8"/>
  <c r="F112" i="8"/>
  <c r="F114" i="8"/>
  <c r="F134" i="8"/>
  <c r="F128" i="8"/>
  <c r="F105" i="8"/>
  <c r="G616" i="19"/>
  <c r="G597" i="19"/>
  <c r="G599" i="19"/>
  <c r="G591" i="19"/>
  <c r="G594" i="19"/>
  <c r="F594" i="19"/>
  <c r="F553" i="19"/>
  <c r="G552" i="19"/>
  <c r="F564" i="19"/>
  <c r="F560" i="19"/>
  <c r="F556" i="19"/>
  <c r="F552" i="19"/>
  <c r="F548" i="19"/>
  <c r="F563" i="19"/>
  <c r="F559" i="19"/>
  <c r="F555" i="19"/>
  <c r="F551" i="19"/>
  <c r="F562" i="19"/>
  <c r="F558" i="19"/>
  <c r="F554" i="19"/>
  <c r="G471" i="19"/>
  <c r="G467" i="19"/>
  <c r="G463" i="19"/>
  <c r="G459" i="19"/>
  <c r="G455" i="19"/>
  <c r="G451" i="19"/>
  <c r="F455" i="19"/>
  <c r="F451" i="19"/>
  <c r="C446" i="19"/>
  <c r="G469" i="19"/>
  <c r="G465" i="19"/>
  <c r="G461" i="19"/>
  <c r="G457" i="19"/>
  <c r="G453" i="19"/>
  <c r="F469" i="19"/>
  <c r="F465" i="19"/>
  <c r="F461" i="19"/>
  <c r="F457" i="19"/>
  <c r="G472" i="19"/>
  <c r="G468" i="19"/>
  <c r="G464" i="19"/>
  <c r="G460" i="19"/>
  <c r="G456" i="19"/>
  <c r="F381" i="19"/>
  <c r="F384" i="19"/>
  <c r="F382" i="19"/>
  <c r="G382" i="19"/>
  <c r="F385" i="19"/>
  <c r="G380" i="19"/>
  <c r="G363" i="19"/>
  <c r="G365" i="19"/>
  <c r="D326" i="19"/>
  <c r="D327" i="19" s="1"/>
  <c r="G319" i="19" s="1"/>
  <c r="G359" i="19"/>
  <c r="G354" i="19"/>
  <c r="G358" i="19"/>
  <c r="D349" i="19"/>
  <c r="D350" i="19" s="1"/>
  <c r="G336" i="19" s="1"/>
  <c r="G361" i="19"/>
  <c r="G362" i="19"/>
  <c r="G366" i="19"/>
  <c r="G355" i="19"/>
  <c r="G356" i="19"/>
  <c r="G360" i="19"/>
  <c r="G364" i="19"/>
  <c r="F309" i="19"/>
  <c r="F324" i="19"/>
  <c r="F317" i="19"/>
  <c r="F316" i="19"/>
  <c r="F323" i="19"/>
  <c r="F312" i="19"/>
  <c r="F313" i="19"/>
  <c r="F322" i="19"/>
  <c r="F326" i="19"/>
  <c r="F315" i="19"/>
  <c r="F318" i="19"/>
  <c r="F270" i="19"/>
  <c r="F268" i="19"/>
  <c r="F267" i="19"/>
  <c r="F238" i="19"/>
  <c r="F234" i="19"/>
  <c r="F230" i="19"/>
  <c r="F226" i="19"/>
  <c r="F222" i="19"/>
  <c r="F218" i="19"/>
  <c r="F237" i="19"/>
  <c r="F233" i="19"/>
  <c r="F229" i="19"/>
  <c r="F225" i="19"/>
  <c r="F221" i="19"/>
  <c r="F217" i="19"/>
  <c r="F235" i="19"/>
  <c r="F231" i="19"/>
  <c r="F227" i="19"/>
  <c r="F223" i="19"/>
  <c r="F219" i="19"/>
  <c r="F36" i="19"/>
  <c r="F27" i="19"/>
  <c r="F37" i="19"/>
  <c r="F33" i="19"/>
  <c r="F39" i="19"/>
  <c r="F32" i="19"/>
  <c r="F34" i="19"/>
  <c r="F31" i="19"/>
  <c r="F28" i="19"/>
  <c r="F35" i="19"/>
  <c r="F38" i="19"/>
  <c r="M36" i="30"/>
  <c r="E56" i="30"/>
  <c r="C56" i="30"/>
  <c r="M57" i="30"/>
  <c r="M31" i="30"/>
  <c r="H40" i="30"/>
  <c r="M54" i="30"/>
  <c r="K20" i="30"/>
  <c r="E20" i="30"/>
  <c r="M16" i="30"/>
  <c r="L20" i="30"/>
  <c r="G20" i="30"/>
  <c r="F51" i="30"/>
  <c r="M11" i="30"/>
  <c r="L88" i="28"/>
  <c r="J88" i="28"/>
  <c r="K80" i="28"/>
  <c r="L84" i="28"/>
  <c r="C80" i="28"/>
  <c r="J80" i="28"/>
  <c r="G80" i="28"/>
  <c r="E84" i="28"/>
  <c r="D84" i="28"/>
  <c r="K84" i="28"/>
  <c r="F80" i="28"/>
  <c r="C84" i="28"/>
  <c r="J84" i="28"/>
  <c r="I84" i="28"/>
  <c r="I80" i="28"/>
  <c r="G84" i="28"/>
  <c r="L80" i="28"/>
  <c r="F42" i="28"/>
  <c r="D38" i="28"/>
  <c r="G40" i="28"/>
  <c r="C34" i="28"/>
  <c r="I42" i="28"/>
  <c r="E36" i="28"/>
  <c r="D36" i="28"/>
  <c r="E38" i="28"/>
  <c r="J38" i="28"/>
  <c r="H42" i="28"/>
  <c r="G34" i="28"/>
  <c r="G38" i="28"/>
  <c r="G42" i="28"/>
  <c r="J40" i="28"/>
  <c r="H36" i="28"/>
  <c r="L40" i="28"/>
  <c r="D44" i="28"/>
  <c r="I36" i="28"/>
  <c r="D42" i="28"/>
  <c r="E40" i="28"/>
  <c r="E42" i="28"/>
  <c r="L34" i="28"/>
  <c r="H27" i="27"/>
  <c r="F13" i="26"/>
  <c r="F27" i="26" s="1"/>
  <c r="C105" i="26" s="1"/>
  <c r="G27" i="27"/>
  <c r="D27" i="27"/>
  <c r="C27" i="27"/>
  <c r="I19" i="27"/>
  <c r="F19" i="27"/>
  <c r="E19" i="27"/>
  <c r="C19" i="27"/>
  <c r="C12" i="27"/>
  <c r="D12" i="27"/>
  <c r="G12" i="27"/>
  <c r="F12" i="27"/>
  <c r="J12" i="27"/>
  <c r="I12" i="27"/>
  <c r="F73" i="8"/>
  <c r="F87" i="8"/>
  <c r="F80" i="8"/>
  <c r="F71" i="8"/>
  <c r="F74" i="8"/>
  <c r="F76" i="8"/>
  <c r="F72" i="8"/>
  <c r="F70" i="8"/>
  <c r="F82" i="8"/>
  <c r="F86" i="8"/>
  <c r="F78" i="8"/>
  <c r="F79" i="8"/>
  <c r="F81" i="8"/>
  <c r="F75" i="8"/>
  <c r="G227" i="8"/>
  <c r="G226" i="8"/>
  <c r="G225" i="8"/>
  <c r="G221" i="8"/>
  <c r="G223" i="8"/>
  <c r="C53" i="8"/>
  <c r="C58" i="8" s="1"/>
  <c r="G224" i="8"/>
  <c r="G222" i="8"/>
  <c r="G219" i="8"/>
  <c r="G217" i="8"/>
  <c r="F178" i="8"/>
  <c r="F177" i="8"/>
  <c r="F174" i="8"/>
  <c r="F183" i="8"/>
  <c r="F180" i="8"/>
  <c r="F187" i="8"/>
  <c r="F181" i="8"/>
  <c r="F184" i="8"/>
  <c r="F175" i="8"/>
  <c r="F10" i="26"/>
  <c r="C38" i="8"/>
  <c r="F194" i="8"/>
  <c r="F213" i="8"/>
  <c r="F214" i="8"/>
  <c r="C218" i="8"/>
  <c r="F186" i="8"/>
  <c r="F199" i="8"/>
  <c r="F204" i="8"/>
  <c r="F210" i="8"/>
  <c r="F198" i="8"/>
  <c r="F212" i="8"/>
  <c r="F196" i="8"/>
  <c r="F205" i="8"/>
  <c r="F203" i="8"/>
  <c r="F215" i="8"/>
  <c r="F201" i="8"/>
  <c r="F211" i="8"/>
  <c r="F195" i="8"/>
  <c r="F197" i="8"/>
  <c r="F206" i="8"/>
  <c r="F209" i="8"/>
  <c r="F193" i="8"/>
  <c r="F200" i="8"/>
  <c r="F599" i="9"/>
  <c r="G597" i="9"/>
  <c r="G600" i="9"/>
  <c r="G598" i="9"/>
  <c r="D543" i="9"/>
  <c r="D544" i="9" s="1"/>
  <c r="G527" i="9" s="1"/>
  <c r="F549" i="9"/>
  <c r="F554" i="9"/>
  <c r="F563" i="9"/>
  <c r="F550" i="9"/>
  <c r="F553" i="9"/>
  <c r="F561" i="9"/>
  <c r="F557" i="9"/>
  <c r="F566" i="9"/>
  <c r="F555" i="9"/>
  <c r="F551" i="9"/>
  <c r="F559" i="9"/>
  <c r="F552" i="9"/>
  <c r="F562" i="9"/>
  <c r="F560" i="9"/>
  <c r="F564" i="9"/>
  <c r="F558" i="9"/>
  <c r="F556" i="9"/>
  <c r="F565" i="9"/>
  <c r="G554" i="9"/>
  <c r="G550" i="9"/>
  <c r="G556" i="9"/>
  <c r="G553" i="9"/>
  <c r="G561" i="9"/>
  <c r="G557" i="9"/>
  <c r="G566" i="9"/>
  <c r="G563" i="9"/>
  <c r="G562" i="9"/>
  <c r="G555" i="9"/>
  <c r="G551" i="9"/>
  <c r="G564" i="9"/>
  <c r="G565" i="9"/>
  <c r="G552" i="9"/>
  <c r="G549" i="9"/>
  <c r="G560" i="9"/>
  <c r="G559" i="9"/>
  <c r="F526" i="9"/>
  <c r="F531" i="9"/>
  <c r="F538" i="9"/>
  <c r="F530" i="9"/>
  <c r="F543" i="9"/>
  <c r="F539" i="9"/>
  <c r="G371" i="9"/>
  <c r="G368" i="9"/>
  <c r="G361" i="9"/>
  <c r="F361" i="9"/>
  <c r="G358" i="9"/>
  <c r="F358" i="9"/>
  <c r="F360" i="9"/>
  <c r="F363" i="9"/>
  <c r="F359" i="9"/>
  <c r="G360" i="9"/>
  <c r="G326" i="9"/>
  <c r="G312" i="9"/>
  <c r="G324" i="9"/>
  <c r="G315" i="9"/>
  <c r="G323" i="9"/>
  <c r="G325" i="9"/>
  <c r="G320" i="9"/>
  <c r="G321" i="9"/>
  <c r="G289" i="9"/>
  <c r="G303" i="9"/>
  <c r="G296" i="9"/>
  <c r="G300" i="9"/>
  <c r="F301" i="9"/>
  <c r="G299" i="9"/>
  <c r="F304" i="9"/>
  <c r="F287" i="9"/>
  <c r="F293" i="9"/>
  <c r="G298" i="9"/>
  <c r="G292" i="9"/>
  <c r="G295" i="9"/>
  <c r="F297" i="9"/>
  <c r="F288" i="9"/>
  <c r="F302" i="9"/>
  <c r="F289" i="9"/>
  <c r="G294" i="9"/>
  <c r="G288" i="9"/>
  <c r="G291" i="9"/>
  <c r="F300" i="9"/>
  <c r="F296" i="9"/>
  <c r="F303" i="9"/>
  <c r="F298" i="9"/>
  <c r="G301" i="9"/>
  <c r="G302" i="9"/>
  <c r="F299" i="9"/>
  <c r="F294" i="9"/>
  <c r="G297" i="9"/>
  <c r="G290" i="9"/>
  <c r="F295" i="9"/>
  <c r="F290" i="9"/>
  <c r="G293" i="9"/>
  <c r="G287" i="9"/>
  <c r="F291" i="9"/>
  <c r="G304" i="9"/>
  <c r="F493" i="9"/>
  <c r="F481" i="9"/>
  <c r="F483" i="9"/>
  <c r="F243" i="9"/>
  <c r="F250" i="9"/>
  <c r="F254" i="9"/>
  <c r="F248" i="9"/>
  <c r="F244" i="9"/>
  <c r="F246" i="9"/>
  <c r="F252" i="9"/>
  <c r="F247" i="9"/>
  <c r="C187" i="9"/>
  <c r="F201" i="9"/>
  <c r="F203" i="9"/>
  <c r="G16" i="19"/>
  <c r="G18" i="19"/>
  <c r="G17" i="19"/>
  <c r="F18" i="9"/>
  <c r="F21" i="9"/>
  <c r="F26" i="9"/>
  <c r="F19" i="9"/>
  <c r="F16" i="19"/>
  <c r="F12" i="9"/>
  <c r="F18" i="19"/>
  <c r="F24" i="9"/>
  <c r="F17" i="19"/>
  <c r="F17" i="22"/>
  <c r="F16" i="9"/>
  <c r="F25" i="9"/>
  <c r="F13" i="9"/>
  <c r="G619" i="19" l="1"/>
  <c r="F325" i="19"/>
  <c r="F311" i="19"/>
  <c r="F344" i="19"/>
  <c r="F333" i="19"/>
  <c r="F314" i="19"/>
  <c r="F320" i="19"/>
  <c r="F336" i="19"/>
  <c r="F319" i="19"/>
  <c r="F327" i="19" s="1"/>
  <c r="F321" i="19"/>
  <c r="F339" i="19"/>
  <c r="F341" i="19"/>
  <c r="F345" i="19"/>
  <c r="F348" i="19"/>
  <c r="G239" i="19"/>
  <c r="C60" i="30"/>
  <c r="G60" i="30"/>
  <c r="E60" i="30"/>
  <c r="L44" i="28"/>
  <c r="C44" i="28"/>
  <c r="F540" i="9"/>
  <c r="F542" i="9"/>
  <c r="F537" i="9"/>
  <c r="F532" i="9"/>
  <c r="F536" i="9"/>
  <c r="F535" i="9"/>
  <c r="F534" i="9"/>
  <c r="F528" i="9"/>
  <c r="F544" i="9" s="1"/>
  <c r="F527" i="9"/>
  <c r="F533" i="9"/>
  <c r="F541" i="9"/>
  <c r="G319" i="9"/>
  <c r="G316" i="9"/>
  <c r="G318" i="9"/>
  <c r="G317" i="9"/>
  <c r="G314" i="9"/>
  <c r="G327" i="9"/>
  <c r="G322" i="9"/>
  <c r="G313" i="9"/>
  <c r="G310" i="9"/>
  <c r="G214" i="9"/>
  <c r="F214" i="9"/>
  <c r="F167" i="8"/>
  <c r="G121" i="8"/>
  <c r="G135" i="8"/>
  <c r="G127" i="8"/>
  <c r="G131" i="8"/>
  <c r="G115" i="8"/>
  <c r="G122" i="8"/>
  <c r="G116" i="8"/>
  <c r="G113" i="8"/>
  <c r="G130" i="8" s="1"/>
  <c r="G134" i="8"/>
  <c r="G128" i="8"/>
  <c r="G117" i="8"/>
  <c r="G125" i="8"/>
  <c r="G118" i="8"/>
  <c r="G120" i="8"/>
  <c r="G123" i="8"/>
  <c r="G136" i="8"/>
  <c r="G150" i="8"/>
  <c r="G129" i="8"/>
  <c r="G112" i="8"/>
  <c r="G119" i="8"/>
  <c r="G114" i="8"/>
  <c r="G124" i="8"/>
  <c r="G133" i="8"/>
  <c r="G126" i="8"/>
  <c r="G162" i="8"/>
  <c r="F100" i="8"/>
  <c r="F588" i="19"/>
  <c r="F508" i="19"/>
  <c r="F393" i="19"/>
  <c r="F349" i="19"/>
  <c r="F342" i="19"/>
  <c r="F368" i="19"/>
  <c r="F346" i="19"/>
  <c r="F332" i="19"/>
  <c r="F334" i="19"/>
  <c r="F338" i="19"/>
  <c r="F340" i="19"/>
  <c r="F343" i="19"/>
  <c r="F337" i="19"/>
  <c r="F335" i="19"/>
  <c r="J44" i="28"/>
  <c r="E44" i="28"/>
  <c r="K44" i="28"/>
  <c r="H44" i="28"/>
  <c r="I44" i="28"/>
  <c r="G44" i="28"/>
  <c r="I27" i="27"/>
  <c r="F601" i="9"/>
  <c r="G585" i="9"/>
  <c r="G452" i="9"/>
  <c r="G372" i="9"/>
  <c r="F310" i="9"/>
  <c r="F320" i="9"/>
  <c r="F322" i="9"/>
  <c r="F319" i="9"/>
  <c r="F317" i="9"/>
  <c r="F323" i="9"/>
  <c r="F313" i="9"/>
  <c r="F311" i="9"/>
  <c r="F312" i="9"/>
  <c r="F316" i="9"/>
  <c r="F324" i="9"/>
  <c r="F321" i="9"/>
  <c r="F315" i="9"/>
  <c r="F325" i="9"/>
  <c r="F314" i="9"/>
  <c r="F326" i="9"/>
  <c r="F318" i="9"/>
  <c r="G158" i="8"/>
  <c r="G138" i="8"/>
  <c r="F46" i="26" s="1"/>
  <c r="G142" i="8"/>
  <c r="G141" i="8"/>
  <c r="G603" i="19"/>
  <c r="F473" i="19"/>
  <c r="G393" i="19"/>
  <c r="F603" i="19"/>
  <c r="G588" i="19"/>
  <c r="G565" i="19"/>
  <c r="G386" i="19"/>
  <c r="F386" i="19"/>
  <c r="F367" i="19"/>
  <c r="G335" i="19"/>
  <c r="G341" i="19"/>
  <c r="G332" i="19"/>
  <c r="G349" i="19"/>
  <c r="G344" i="19"/>
  <c r="F239" i="19"/>
  <c r="F60" i="30"/>
  <c r="C88" i="28"/>
  <c r="F88" i="28"/>
  <c r="E88" i="28"/>
  <c r="D88" i="28"/>
  <c r="K88" i="28"/>
  <c r="I88" i="28"/>
  <c r="G88" i="28"/>
  <c r="M12" i="27"/>
  <c r="F179" i="8"/>
  <c r="G541" i="9"/>
  <c r="G531" i="9"/>
  <c r="G530" i="9"/>
  <c r="G540" i="9"/>
  <c r="G536" i="9"/>
  <c r="G539" i="9"/>
  <c r="G543" i="9"/>
  <c r="G542" i="9"/>
  <c r="G529" i="9"/>
  <c r="G533" i="9"/>
  <c r="G526" i="9"/>
  <c r="G537" i="9"/>
  <c r="G528" i="9"/>
  <c r="G532" i="9"/>
  <c r="G534" i="9"/>
  <c r="G538" i="9"/>
  <c r="G535" i="9"/>
  <c r="F487" i="9"/>
  <c r="G365" i="9"/>
  <c r="F249" i="9"/>
  <c r="G19" i="19"/>
  <c r="F42" i="26"/>
  <c r="G167" i="8"/>
  <c r="G157" i="8"/>
  <c r="G160" i="8"/>
  <c r="G152" i="8"/>
  <c r="G147" i="8"/>
  <c r="G154" i="8"/>
  <c r="G140" i="8"/>
  <c r="G143" i="8"/>
  <c r="F130" i="8"/>
  <c r="G144" i="8"/>
  <c r="F45" i="26" s="1"/>
  <c r="G139" i="8"/>
  <c r="G151" i="8"/>
  <c r="G153" i="8"/>
  <c r="G159" i="8"/>
  <c r="G146" i="8"/>
  <c r="G148" i="8"/>
  <c r="G155" i="8"/>
  <c r="G145" i="8"/>
  <c r="G149" i="8"/>
  <c r="F156" i="8"/>
  <c r="F565" i="19"/>
  <c r="G473" i="19"/>
  <c r="G326" i="19"/>
  <c r="G324" i="19"/>
  <c r="G314" i="19"/>
  <c r="G339" i="19"/>
  <c r="G338" i="19"/>
  <c r="G368" i="19"/>
  <c r="G322" i="19"/>
  <c r="G320" i="19"/>
  <c r="G310" i="19"/>
  <c r="G313" i="19"/>
  <c r="G311" i="19"/>
  <c r="G343" i="19"/>
  <c r="G345" i="19"/>
  <c r="G317" i="19"/>
  <c r="G309" i="19"/>
  <c r="G334" i="19"/>
  <c r="G347" i="19"/>
  <c r="G367" i="19"/>
  <c r="G318" i="19"/>
  <c r="G325" i="19"/>
  <c r="G342" i="19"/>
  <c r="G346" i="19"/>
  <c r="G316" i="19"/>
  <c r="G321" i="19"/>
  <c r="G323" i="19"/>
  <c r="G337" i="19"/>
  <c r="G340" i="19"/>
  <c r="G315" i="19"/>
  <c r="G312" i="19"/>
  <c r="G348" i="19"/>
  <c r="G333" i="19"/>
  <c r="F274" i="19"/>
  <c r="F30" i="19"/>
  <c r="M40" i="30"/>
  <c r="M56" i="30"/>
  <c r="M20" i="30"/>
  <c r="M51" i="30"/>
  <c r="M60" i="30" s="1"/>
  <c r="M19" i="27"/>
  <c r="F77" i="8"/>
  <c r="F208" i="8"/>
  <c r="G218" i="8"/>
  <c r="G220" i="8" s="1"/>
  <c r="C220" i="8"/>
  <c r="F217" i="8"/>
  <c r="F221" i="8"/>
  <c r="F222" i="8"/>
  <c r="F219" i="8"/>
  <c r="D45" i="8"/>
  <c r="F226" i="8"/>
  <c r="F227" i="8"/>
  <c r="F224" i="8"/>
  <c r="F223" i="8"/>
  <c r="F225" i="8"/>
  <c r="F218" i="8"/>
  <c r="F20" i="26"/>
  <c r="F11" i="26"/>
  <c r="F8" i="26"/>
  <c r="F54" i="8"/>
  <c r="F60" i="8"/>
  <c r="F62" i="8"/>
  <c r="F59" i="8"/>
  <c r="F63" i="8"/>
  <c r="F53" i="8"/>
  <c r="F61" i="8"/>
  <c r="F55" i="8"/>
  <c r="F56" i="8"/>
  <c r="F64" i="8"/>
  <c r="F57" i="8"/>
  <c r="G601" i="9"/>
  <c r="G567" i="9"/>
  <c r="F567" i="9"/>
  <c r="F365" i="9"/>
  <c r="G305" i="9"/>
  <c r="F305" i="9"/>
  <c r="F15" i="9"/>
  <c r="F19" i="19"/>
  <c r="G328" i="9" l="1"/>
  <c r="F328" i="9"/>
  <c r="F350" i="19"/>
  <c r="G156" i="8"/>
  <c r="G350" i="19"/>
  <c r="G327" i="19"/>
  <c r="G544" i="9"/>
  <c r="F58" i="8"/>
  <c r="F220" i="8"/>
</calcChain>
</file>

<file path=xl/sharedStrings.xml><?xml version="1.0" encoding="utf-8"?>
<sst xmlns="http://schemas.openxmlformats.org/spreadsheetml/2006/main" count="4425" uniqueCount="2779">
  <si>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</si>
  <si>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</si>
  <si>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</si>
  <si>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</si>
  <si>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</si>
  <si>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</si>
  <si>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</si>
  <si>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</si>
  <si>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</si>
  <si>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</si>
  <si>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</si>
  <si>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</si>
  <si>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</si>
  <si>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</si>
  <si>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</si>
  <si>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</si>
  <si>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</si>
  <si>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</si>
  <si>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</si>
  <si>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</si>
  <si>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</si>
  <si>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</si>
  <si>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</si>
  <si>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</si>
  <si>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</si>
  <si>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</si>
  <si>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</si>
  <si>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</si>
  <si>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</si>
  <si>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</si>
  <si>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</si>
  <si>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</si>
  <si>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</si>
  <si>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</si>
  <si>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</si>
  <si>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</si>
  <si>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</si>
  <si>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</si>
  <si>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</si>
  <si>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</si>
  <si>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</si>
  <si>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</si>
  <si>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</si>
  <si>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</si>
  <si>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</si>
  <si>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</si>
  <si>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</si>
  <si>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</si>
  <si>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</si>
  <si>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</si>
  <si>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</si>
  <si>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</si>
  <si>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</si>
  <si>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</si>
  <si>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</si>
  <si>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</si>
  <si>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</si>
  <si>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</si>
  <si>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</si>
  <si>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</si>
  <si>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</si>
  <si>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</si>
  <si>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</si>
  <si>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</si>
  <si>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</si>
  <si>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</si>
  <si>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</si>
  <si>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</si>
  <si>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</si>
  <si>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</si>
  <si>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</si>
  <si>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</si>
  <si>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</si>
  <si>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</si>
  <si>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</si>
  <si>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</si>
  <si>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</si>
  <si>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</si>
  <si>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</si>
  <si>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</si>
  <si>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</si>
  <si>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</si>
  <si>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</si>
  <si>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</si>
  <si>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</si>
  <si>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</si>
  <si>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</si>
  <si>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</si>
  <si>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</si>
  <si>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</si>
  <si>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</si>
  <si>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</si>
  <si>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</si>
  <si>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</si>
  <si>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</si>
  <si>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</si>
  <si>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</si>
  <si>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</si>
  <si>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</si>
  <si>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</si>
  <si>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</si>
  <si>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</si>
  <si>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</si>
  <si>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</si>
  <si>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</si>
  <si>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</si>
  <si>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</si>
  <si>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</si>
  <si>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</si>
  <si>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</si>
  <si>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</si>
  <si>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</si>
  <si>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</si>
  <si>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</si>
  <si>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</si>
  <si>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</si>
  <si>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</si>
  <si>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</si>
  <si>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</si>
  <si>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</si>
  <si>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</si>
  <si>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</si>
  <si>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</si>
  <si>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</si>
  <si>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</si>
  <si>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</si>
  <si>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</si>
  <si>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</si>
  <si>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</si>
  <si>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</si>
  <si>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</si>
  <si>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</si>
  <si>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</si>
  <si>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</si>
  <si>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</si>
  <si>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</si>
  <si>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</si>
  <si>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</si>
  <si>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</si>
  <si>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</si>
  <si>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</si>
  <si>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</si>
  <si>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</si>
  <si>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</si>
  <si>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</si>
  <si>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</si>
  <si>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</si>
  <si>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</si>
  <si>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</si>
  <si>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</si>
  <si>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</si>
  <si>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</si>
  <si>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</si>
  <si>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</si>
  <si>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</si>
  <si>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</si>
  <si>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</si>
  <si>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</si>
  <si>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</si>
  <si>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</si>
  <si>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</si>
  <si>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</si>
  <si>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</si>
  <si>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</si>
  <si>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</si>
  <si>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</si>
  <si>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</si>
  <si>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</si>
  <si>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</si>
  <si>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</si>
  <si>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</si>
  <si>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</si>
  <si>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</si>
  <si>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</si>
  <si>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</si>
  <si>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</si>
  <si>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</si>
  <si>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</si>
  <si>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</si>
  <si>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</si>
  <si>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</si>
  <si>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</si>
  <si>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</si>
  <si>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</si>
  <si>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</si>
  <si>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</si>
  <si>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</si>
  <si>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</si>
  <si>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</si>
  <si>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</si>
  <si>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</si>
  <si>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</si>
  <si>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</si>
  <si>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</si>
  <si>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</si>
  <si>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</si>
  <si>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</si>
  <si>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</si>
  <si>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</si>
  <si>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</si>
  <si>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</si>
  <si>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</si>
  <si>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</si>
  <si>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</si>
  <si>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</si>
  <si>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</si>
  <si>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</si>
  <si>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</si>
  <si>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</si>
  <si>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</si>
  <si>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</si>
  <si>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</si>
  <si>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</si>
  <si>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</si>
  <si>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</si>
  <si>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</si>
  <si>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</si>
  <si>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</si>
  <si>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</si>
  <si>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</si>
  <si>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</si>
  <si>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</si>
  <si>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</si>
  <si>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</si>
  <si>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</si>
  <si>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</si>
  <si>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</si>
  <si>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</si>
  <si>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</si>
  <si>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</si>
  <si>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</si>
  <si>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</si>
  <si>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</si>
  <si>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</si>
  <si>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</si>
  <si>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</si>
  <si>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</si>
  <si>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</si>
  <si>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</si>
  <si>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</si>
  <si>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</si>
  <si>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</si>
  <si>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</si>
  <si>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</si>
  <si>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</si>
  <si>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</si>
  <si>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</si>
  <si>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</si>
  <si>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</si>
  <si>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</si>
  <si>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</si>
  <si>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</si>
  <si>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</si>
  <si>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</si>
  <si>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</si>
  <si>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</si>
  <si>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</si>
  <si>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</si>
  <si>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</si>
  <si>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</si>
  <si>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</si>
  <si>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</si>
  <si>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</si>
  <si>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</si>
  <si>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</si>
  <si>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</si>
  <si>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</si>
  <si>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</si>
  <si>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</si>
  <si>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</si>
  <si>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</si>
  <si>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</si>
  <si>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</si>
  <si>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</si>
  <si>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</si>
  <si>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</si>
  <si>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</si>
  <si>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</si>
  <si>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</si>
  <si>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</si>
  <si>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</si>
  <si>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</si>
  <si>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</si>
  <si>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</si>
  <si>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</si>
  <si>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</si>
  <si>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</si>
  <si>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</si>
  <si>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</si>
  <si>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</si>
  <si>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</si>
  <si>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</si>
  <si>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</si>
  <si>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</si>
  <si>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</si>
  <si>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</si>
  <si>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</si>
  <si>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</si>
  <si>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</si>
  <si>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</si>
  <si>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</si>
  <si>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</si>
  <si>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</si>
  <si>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</si>
  <si>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</si>
  <si>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</si>
  <si>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</si>
  <si>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</si>
  <si>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</si>
  <si>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</si>
  <si>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</si>
  <si>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</si>
  <si>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</si>
  <si>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</si>
  <si>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</si>
  <si>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</si>
  <si>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</si>
  <si>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</si>
  <si>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</si>
  <si>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</si>
  <si>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</si>
  <si>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</si>
  <si>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</si>
  <si>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</si>
  <si>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</si>
  <si>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</si>
  <si>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</si>
  <si>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</si>
  <si>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</si>
  <si>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</si>
  <si>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</si>
  <si>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</si>
  <si>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</si>
  <si>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</si>
  <si>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</si>
  <si>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</si>
  <si>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</si>
  <si>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</si>
  <si>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</si>
  <si>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</si>
  <si>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</si>
  <si>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</si>
  <si>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</si>
  <si>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</si>
  <si>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</si>
  <si>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</si>
  <si>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</si>
  <si>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</si>
  <si>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</si>
  <si>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</si>
  <si>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</si>
  <si>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</si>
  <si>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</si>
  <si>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</si>
  <si>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</si>
  <si>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</si>
  <si>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</si>
  <si>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</si>
  <si>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</si>
  <si>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</si>
  <si>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</si>
  <si>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</si>
  <si>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</si>
  <si>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</si>
  <si>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</si>
  <si>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</si>
  <si>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</si>
  <si>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</si>
  <si>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</si>
  <si>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</si>
  <si>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</si>
  <si>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</si>
  <si>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</si>
  <si>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</si>
  <si>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</si>
  <si>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</si>
  <si>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</si>
  <si>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</si>
  <si>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</si>
  <si>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</si>
  <si>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</si>
  <si>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</si>
  <si>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</si>
  <si>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</si>
  <si>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</si>
  <si>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</si>
  <si>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</si>
  <si>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</si>
  <si>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</si>
  <si>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</si>
  <si>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</si>
  <si>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</si>
  <si>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</si>
  <si>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</si>
  <si>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</si>
  <si>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</si>
  <si>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</si>
  <si>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</si>
  <si>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</si>
  <si>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</si>
  <si>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</si>
  <si>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</si>
  <si>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</si>
  <si>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</si>
  <si>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</si>
  <si>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</si>
  <si>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</si>
  <si>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</si>
  <si>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</si>
  <si>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</si>
  <si>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</si>
  <si>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</si>
  <si>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</si>
  <si>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</si>
  <si>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</si>
  <si>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</si>
  <si>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</si>
  <si>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</si>
  <si>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</si>
  <si>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</si>
  <si>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</si>
  <si>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</si>
  <si>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</si>
  <si>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</si>
  <si>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</si>
  <si>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</si>
  <si>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</si>
  <si>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</si>
  <si>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</si>
  <si>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</si>
  <si>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</si>
  <si>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</si>
  <si>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</si>
  <si>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</si>
  <si>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</si>
  <si>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</si>
  <si>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</si>
  <si>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</si>
  <si>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</si>
  <si>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</si>
  <si>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</si>
  <si>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</si>
  <si>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</si>
  <si>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</si>
  <si>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</si>
  <si>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</si>
  <si>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</si>
  <si>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</si>
  <si>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</si>
  <si>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</si>
  <si>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</si>
  <si>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</si>
  <si>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</si>
  <si>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</si>
  <si>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</si>
  <si>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</si>
  <si>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</si>
  <si>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</si>
  <si>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</si>
  <si>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</si>
  <si>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</si>
  <si>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</si>
  <si>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</si>
  <si>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</si>
  <si>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</si>
  <si>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</si>
  <si>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</si>
  <si>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</si>
  <si>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</si>
  <si>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</si>
  <si>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</si>
  <si>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</si>
  <si>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</si>
  <si>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</si>
  <si>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</si>
  <si>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</si>
  <si>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</si>
  <si>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</si>
  <si>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</si>
  <si>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</si>
  <si>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</si>
  <si>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</si>
  <si>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</si>
  <si>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</si>
  <si>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</si>
  <si>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</si>
  <si>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</si>
  <si>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</si>
  <si>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</si>
  <si>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</si>
  <si>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</si>
  <si>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</si>
  <si>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</si>
  <si>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</si>
  <si>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</si>
  <si>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</si>
  <si>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</si>
  <si>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</si>
  <si>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</si>
  <si>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</si>
  <si>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</si>
  <si>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</si>
  <si>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</si>
  <si>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</si>
  <si>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</si>
  <si>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</si>
  <si>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</si>
  <si>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</si>
  <si>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</si>
  <si>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</si>
  <si>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</si>
  <si>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</si>
  <si>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</si>
  <si>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</si>
  <si>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</si>
  <si>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</si>
  <si>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</si>
  <si>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</si>
  <si>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</si>
  <si>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</si>
  <si>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</si>
  <si>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</si>
  <si>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</si>
  <si>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</si>
  <si>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</si>
  <si>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</si>
  <si>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</si>
  <si>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</si>
  <si>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</si>
  <si>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</si>
  <si>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</si>
  <si>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</si>
  <si>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</si>
  <si>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</si>
  <si>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</si>
  <si>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</si>
  <si>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</si>
  <si>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</si>
  <si>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</si>
  <si>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</si>
  <si>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</si>
  <si>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</si>
  <si>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</si>
  <si>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</si>
  <si>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</si>
  <si>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</si>
  <si>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</si>
  <si>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</si>
  <si>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</si>
  <si>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</si>
  <si>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</si>
  <si>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</si>
  <si>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</si>
  <si>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</si>
  <si>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</si>
  <si>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</si>
  <si>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</si>
  <si>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</si>
  <si>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</si>
  <si>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</si>
  <si>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</si>
  <si>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</si>
  <si>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</si>
  <si>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</si>
  <si>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</si>
  <si>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</si>
  <si>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</si>
  <si>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</si>
  <si>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</si>
  <si>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</si>
  <si>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</si>
  <si>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</si>
  <si>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</si>
  <si>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</si>
  <si>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</si>
  <si>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</si>
  <si>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</si>
  <si>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</si>
  <si>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</si>
  <si>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</si>
  <si>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</si>
  <si>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</si>
  <si>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</si>
  <si>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</si>
  <si>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</si>
  <si>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</si>
  <si>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</si>
  <si>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</si>
  <si>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</si>
  <si>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</si>
  <si>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</si>
  <si>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</si>
  <si>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</si>
  <si>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</si>
  <si>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</si>
  <si>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</si>
  <si>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</si>
  <si>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</si>
  <si>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</si>
  <si>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</si>
  <si>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</si>
  <si>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</si>
  <si>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</si>
  <si>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</si>
  <si>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</si>
  <si>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</si>
  <si>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</si>
  <si>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</si>
  <si>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</si>
  <si>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</si>
  <si>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</si>
  <si>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</si>
  <si>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</si>
  <si>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</si>
  <si>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</si>
  <si>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</si>
  <si>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</si>
  <si>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</si>
  <si>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</si>
  <si>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</si>
  <si>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</si>
  <si>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</si>
  <si>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</si>
  <si>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</si>
  <si>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</si>
  <si>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</si>
  <si>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</si>
  <si>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</si>
  <si>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</si>
  <si>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</si>
  <si>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</si>
  <si>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</si>
  <si>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</si>
  <si>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</si>
  <si>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</si>
  <si>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</si>
  <si>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</si>
  <si>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</si>
  <si>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</si>
  <si>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</si>
  <si>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</si>
  <si>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</si>
  <si>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</si>
  <si>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</si>
  <si>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</si>
  <si>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</si>
  <si>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</si>
  <si>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</si>
  <si>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</si>
  <si>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</si>
  <si>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</si>
  <si>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</si>
  <si>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</si>
  <si>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</si>
  <si>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</si>
  <si>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</si>
  <si>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</si>
  <si>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</si>
  <si>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</si>
  <si>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</si>
  <si>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</si>
  <si>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</si>
  <si>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</si>
  <si>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</si>
  <si>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</si>
  <si>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</si>
  <si>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</si>
  <si>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</si>
  <si>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</si>
  <si>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</si>
  <si>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</si>
  <si>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</si>
  <si>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</si>
  <si>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</si>
  <si>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</si>
  <si>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</si>
  <si>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</si>
  <si>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</si>
  <si>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</si>
  <si>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</si>
  <si>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</si>
  <si>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</si>
  <si>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</si>
  <si>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</si>
  <si>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</si>
  <si>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</si>
  <si>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</si>
  <si>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</si>
  <si>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</si>
  <si>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</si>
  <si>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</si>
  <si>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</si>
  <si>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</si>
  <si>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</si>
  <si>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</si>
  <si>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</si>
  <si>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</si>
  <si>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</si>
  <si>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</si>
  <si>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</si>
  <si>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</si>
  <si>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</si>
  <si>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</si>
  <si>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</si>
  <si>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</si>
  <si>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</si>
  <si>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</si>
  <si>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</si>
  <si>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</si>
  <si>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</si>
  <si>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</si>
  <si>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</si>
  <si>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</si>
  <si>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</si>
  <si>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</si>
  <si>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</si>
  <si>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</si>
  <si>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</si>
  <si>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</si>
  <si>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</si>
  <si>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</si>
  <si>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</si>
  <si>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</si>
  <si>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</si>
  <si>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</si>
  <si>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</si>
  <si>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</si>
  <si>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</si>
  <si>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</si>
  <si>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</si>
  <si>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</si>
  <si>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</si>
  <si>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</si>
  <si>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</si>
  <si>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</si>
  <si>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</si>
  <si>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</si>
  <si>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</si>
  <si>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</si>
  <si>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</si>
  <si>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</si>
  <si>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</si>
  <si>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</si>
  <si>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</si>
  <si>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</si>
  <si>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</si>
  <si>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</si>
  <si>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</si>
  <si>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</si>
  <si>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</si>
  <si>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</si>
  <si>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</si>
  <si>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</si>
  <si>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</si>
  <si>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</si>
  <si>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</si>
  <si>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</si>
  <si>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</si>
  <si>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</si>
  <si>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</si>
  <si>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</si>
  <si>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</si>
  <si>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</si>
  <si>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</si>
  <si>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</si>
  <si>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</si>
  <si>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</si>
  <si>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</si>
  <si>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</si>
  <si>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</si>
  <si>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</si>
  <si>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</si>
  <si>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</si>
  <si>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</si>
  <si>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</si>
  <si>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</si>
  <si>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</si>
  <si>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</si>
  <si>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</si>
  <si>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</si>
  <si>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</si>
  <si>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</si>
  <si>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</si>
  <si>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</si>
  <si>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</si>
  <si>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</si>
  <si>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</si>
  <si>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</si>
  <si>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</si>
  <si>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</si>
  <si>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</si>
  <si>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</si>
  <si>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</si>
  <si>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</si>
  <si>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</si>
  <si>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</si>
  <si>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</si>
  <si>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</si>
  <si>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</si>
  <si>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</si>
  <si>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</si>
  <si>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</si>
  <si>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</si>
  <si>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</si>
  <si>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</si>
  <si>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</si>
  <si>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</si>
  <si>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</si>
  <si>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</si>
  <si>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</si>
  <si>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</si>
  <si>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</si>
  <si>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</si>
  <si>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</si>
  <si>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</si>
  <si>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</si>
  <si>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</si>
  <si>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</si>
  <si>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</si>
  <si>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</si>
  <si>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</si>
  <si>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</si>
  <si>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</si>
  <si>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</si>
  <si>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</si>
  <si>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</si>
  <si>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</si>
  <si>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</si>
  <si>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</si>
  <si>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</si>
  <si>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</si>
  <si>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</si>
  <si>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</si>
  <si>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</si>
  <si>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</si>
  <si>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</si>
  <si>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</si>
  <si>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</si>
  <si>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</si>
  <si>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</si>
  <si>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</si>
  <si>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</si>
  <si>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</si>
  <si>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</si>
  <si>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</si>
  <si>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</si>
  <si>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</si>
  <si>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</si>
  <si>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</si>
  <si>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</si>
  <si>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</si>
  <si>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</si>
  <si>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</si>
  <si>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</si>
  <si>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</si>
  <si>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</si>
  <si>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</si>
  <si>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</si>
  <si>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</si>
  <si>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</si>
  <si>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</si>
  <si>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</si>
  <si>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</si>
  <si>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</si>
  <si>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</si>
  <si>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</si>
  <si>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</si>
  <si>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</si>
  <si>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</si>
  <si>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</si>
  <si>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</si>
  <si>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</si>
  <si>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</si>
  <si>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</si>
  <si>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</si>
  <si>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</si>
  <si>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</si>
  <si>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</si>
  <si>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</si>
  <si>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</si>
  <si>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</si>
  <si>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</si>
  <si>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</si>
  <si>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</si>
  <si>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</si>
  <si>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</si>
  <si>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</si>
  <si>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</si>
  <si>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</si>
  <si>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</si>
  <si>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</si>
  <si>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</si>
  <si>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</si>
  <si>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</si>
  <si>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</si>
  <si>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</si>
  <si>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</si>
  <si>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</si>
  <si>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</si>
  <si>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</si>
  <si>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</si>
  <si>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</si>
  <si>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</si>
  <si>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</si>
  <si>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</si>
  <si>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</si>
  <si>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</si>
  <si>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</si>
  <si>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</si>
  <si>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</si>
  <si>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</si>
  <si>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</si>
  <si>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</si>
  <si>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</si>
  <si>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</si>
  <si>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</si>
  <si>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</si>
  <si>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</si>
  <si>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</si>
  <si>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</si>
  <si>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</si>
  <si>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</si>
  <si>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</si>
  <si>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</si>
  <si>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</si>
  <si>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</si>
  <si>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</si>
  <si>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</si>
  <si>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</si>
  <si>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</si>
  <si>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</si>
  <si>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</si>
  <si>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</si>
  <si>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</si>
  <si>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</si>
  <si>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</si>
  <si>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</si>
  <si>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</si>
  <si>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</si>
  <si>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</si>
  <si>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</si>
  <si>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</si>
  <si>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</si>
  <si>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</si>
  <si>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</si>
  <si>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</si>
  <si>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</si>
  <si>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</si>
  <si>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</si>
  <si>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</si>
  <si>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</si>
  <si>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</si>
  <si>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</si>
  <si>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</si>
  <si>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</si>
  <si>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</si>
  <si>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</si>
  <si>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</si>
  <si>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</si>
  <si>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</si>
  <si>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</si>
  <si>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</si>
  <si>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</si>
  <si>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</si>
  <si>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</si>
  <si>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</si>
  <si>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</si>
  <si>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</si>
  <si>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</si>
  <si>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</si>
  <si>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</si>
  <si>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</si>
  <si>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</si>
  <si>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</si>
  <si>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</si>
  <si>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</si>
  <si>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</si>
  <si>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</si>
  <si>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</si>
  <si>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</si>
  <si>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</si>
  <si>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</si>
  <si>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</si>
  <si>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</si>
  <si>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</si>
  <si>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</si>
  <si>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</si>
  <si>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</si>
  <si>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</si>
  <si>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</si>
  <si>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</si>
  <si>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</si>
  <si>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</si>
  <si>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</si>
  <si>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</si>
  <si>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</si>
  <si>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</si>
  <si>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</si>
  <si>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</si>
  <si>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</si>
  <si>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</si>
  <si>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</si>
  <si>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</si>
  <si>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</si>
  <si>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</si>
  <si>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</si>
  <si>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</si>
  <si>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</si>
  <si>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</si>
  <si>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</si>
  <si>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</si>
  <si>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</si>
  <si>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</si>
  <si>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</si>
  <si>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</si>
  <si>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</si>
  <si>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</si>
  <si>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</si>
  <si>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</si>
  <si>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</si>
  <si>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</si>
  <si>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</si>
  <si>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</si>
  <si>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</si>
  <si>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</si>
  <si>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</si>
  <si>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</si>
  <si>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</si>
  <si>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</si>
  <si>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</si>
  <si>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</si>
  <si>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</si>
  <si>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</si>
  <si>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</si>
  <si>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</si>
  <si>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</si>
  <si>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</si>
  <si>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</si>
  <si>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</si>
  <si>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</si>
  <si>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</si>
  <si>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</si>
  <si>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</si>
  <si>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</si>
  <si>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</si>
  <si>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</si>
  <si>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</si>
  <si>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</si>
  <si>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</si>
  <si>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</si>
  <si>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</si>
  <si>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</si>
  <si>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</si>
  <si>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</si>
  <si>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</si>
  <si>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</si>
  <si>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</si>
  <si>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</si>
  <si>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</si>
  <si>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</si>
  <si>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</si>
  <si>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</si>
  <si>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</si>
  <si>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</si>
  <si>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</si>
  <si>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</si>
  <si>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</si>
  <si>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</si>
  <si>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</si>
  <si>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</si>
  <si>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</si>
  <si>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</si>
  <si>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</si>
  <si>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</si>
  <si>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</si>
  <si>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</si>
  <si>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</si>
  <si>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</si>
  <si>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</si>
  <si>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</si>
  <si>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</si>
  <si>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</si>
  <si>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</si>
  <si>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</si>
  <si>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</si>
  <si>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</si>
  <si>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</si>
  <si>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</si>
  <si>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</si>
  <si>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</si>
  <si>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</si>
  <si>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</si>
  <si>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</si>
  <si>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</si>
  <si>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</si>
  <si>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</si>
  <si>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</si>
  <si>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</si>
  <si>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</si>
  <si>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</si>
  <si>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</si>
  <si>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</si>
  <si>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</si>
  <si>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</si>
  <si>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</si>
  <si>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</si>
  <si>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</si>
  <si>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</si>
  <si>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</si>
  <si>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</si>
  <si>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</si>
  <si>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</si>
  <si>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</si>
  <si>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</si>
  <si>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</si>
  <si>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</si>
  <si>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</si>
  <si>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</si>
  <si>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</si>
  <si>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</si>
  <si>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</si>
  <si>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</si>
  <si>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</si>
  <si>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</si>
  <si>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</si>
  <si>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</si>
  <si>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</si>
  <si>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</si>
  <si>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</si>
  <si>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</si>
  <si>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</si>
  <si>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</si>
  <si>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</si>
  <si>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</si>
  <si>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</si>
  <si>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</si>
  <si>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</si>
  <si>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</si>
  <si>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</si>
  <si>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</si>
  <si>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</si>
  <si>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</si>
  <si>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</si>
  <si>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</si>
  <si>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</si>
  <si>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</si>
  <si>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</si>
  <si>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</si>
  <si>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</si>
  <si>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</si>
  <si>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</si>
  <si>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</si>
  <si>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</si>
  <si>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</si>
  <si>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</si>
  <si>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</si>
  <si>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</si>
  <si>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</si>
  <si>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</si>
  <si>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</si>
  <si>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</si>
  <si>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</si>
  <si>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</si>
  <si>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</si>
  <si>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</si>
  <si>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</si>
  <si>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</si>
  <si>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</si>
  <si>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</si>
  <si>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</si>
  <si>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</si>
  <si>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</si>
  <si>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</si>
  <si>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</si>
  <si>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</si>
  <si>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</si>
  <si>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</si>
  <si>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</si>
  <si>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</si>
  <si>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</si>
  <si>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</si>
  <si>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</si>
  <si>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</si>
  <si>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</si>
  <si>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</si>
  <si>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</si>
  <si>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</si>
  <si>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</si>
  <si>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</si>
  <si>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</si>
  <si>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</si>
  <si>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</si>
  <si>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</si>
  <si>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</si>
  <si>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</si>
  <si>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</si>
  <si>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</si>
  <si>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</si>
  <si>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</si>
  <si>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</si>
  <si>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</si>
  <si>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</si>
  <si>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</si>
  <si>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</si>
  <si>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</si>
  <si>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</si>
  <si>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</si>
  <si>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</si>
  <si>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</si>
  <si>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</si>
  <si>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</si>
  <si>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</si>
  <si>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</si>
  <si>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</si>
  <si>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</si>
  <si>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</si>
  <si>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</si>
  <si>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</si>
  <si>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</si>
  <si>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</si>
  <si>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</si>
  <si>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</si>
  <si>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</si>
  <si>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</si>
  <si>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</si>
  <si>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</si>
  <si>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</si>
  <si>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</si>
  <si>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</si>
  <si>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</si>
  <si>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</si>
  <si>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</si>
  <si>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</si>
  <si>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</si>
  <si>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</si>
  <si>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</si>
  <si>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</si>
  <si>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</si>
  <si>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</si>
  <si>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</si>
  <si>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</si>
  <si>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</si>
  <si>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</si>
  <si>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</si>
  <si>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</si>
  <si>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</si>
  <si>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</si>
  <si>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</si>
  <si>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</si>
  <si>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</si>
  <si>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</si>
  <si>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</si>
  <si>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</si>
  <si>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</si>
  <si>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</si>
  <si>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</si>
  <si>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</si>
  <si>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</si>
  <si>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</si>
  <si>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</si>
  <si>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</si>
  <si>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</si>
  <si>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</si>
  <si>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</si>
  <si>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</si>
  <si>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</si>
  <si>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</si>
  <si>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</si>
  <si>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</si>
  <si>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</si>
  <si>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</si>
  <si>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</si>
  <si>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</si>
  <si>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</si>
  <si>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</si>
  <si>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</si>
  <si>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</si>
  <si>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</si>
  <si>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</si>
  <si>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</si>
  <si>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</si>
  <si>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</si>
  <si>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</si>
  <si>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</si>
  <si>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</si>
  <si>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</si>
  <si>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</si>
  <si>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</si>
  <si>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</si>
  <si>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</si>
  <si>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</si>
  <si>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</si>
  <si>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</si>
  <si>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</si>
  <si>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</si>
  <si>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</si>
  <si>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</si>
  <si>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</si>
  <si>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</si>
  <si>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</si>
  <si>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</si>
  <si>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</si>
  <si>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</si>
  <si>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</si>
  <si>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</si>
  <si>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</si>
  <si>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</si>
  <si>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</si>
  <si>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</si>
  <si>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</si>
  <si>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</si>
  <si>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</si>
  <si>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</si>
  <si>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</si>
  <si>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</si>
  <si>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</si>
  <si>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</si>
  <si>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</si>
  <si>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</si>
  <si>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</si>
  <si>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</si>
  <si>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</si>
  <si>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</si>
  <si>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</si>
  <si>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</si>
  <si>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</si>
  <si>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</si>
  <si>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</si>
  <si>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</si>
  <si>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</si>
  <si>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</si>
  <si>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</si>
  <si>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</si>
  <si>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</si>
  <si>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</si>
  <si>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</si>
  <si>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</si>
  <si>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</si>
  <si>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</si>
  <si>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</si>
  <si>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</si>
  <si>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</si>
  <si>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</si>
  <si>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</si>
  <si>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</si>
  <si>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</si>
  <si>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</si>
  <si>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</si>
  <si>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</si>
  <si>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</si>
  <si>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</si>
  <si>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</si>
  <si>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</si>
  <si>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</si>
  <si>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</si>
  <si>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</si>
  <si>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</si>
  <si>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</si>
  <si>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</si>
  <si>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</si>
  <si>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</si>
  <si>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</si>
  <si>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</si>
  <si>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</si>
  <si>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</si>
  <si>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</si>
  <si>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</si>
  <si>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</si>
  <si>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</si>
  <si>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</si>
  <si>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</si>
  <si>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</si>
  <si>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</si>
  <si>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</si>
  <si>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</si>
  <si>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</si>
  <si>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</si>
  <si>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</si>
  <si>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</si>
  <si>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</si>
  <si>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</si>
  <si>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</si>
  <si>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</si>
  <si>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</si>
  <si>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</si>
  <si>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</si>
  <si>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</si>
  <si>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</si>
  <si>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</si>
  <si>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</si>
  <si>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</si>
  <si>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</si>
  <si>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</si>
  <si>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</si>
  <si>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</si>
  <si>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</si>
  <si>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</si>
  <si>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</si>
  <si>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</si>
  <si>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</si>
  <si>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</si>
  <si>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</si>
  <si>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</si>
  <si>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</si>
  <si>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</si>
  <si>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</si>
  <si>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</si>
  <si>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</si>
  <si>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</si>
  <si>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</si>
  <si>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</si>
  <si>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</si>
  <si>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</si>
  <si>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</si>
  <si>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</si>
  <si>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</si>
  <si>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</si>
  <si>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</si>
  <si>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</si>
  <si>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</si>
  <si>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</si>
  <si>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</si>
  <si>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</si>
  <si>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</si>
  <si>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</si>
  <si>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</si>
  <si>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</si>
  <si>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</si>
  <si>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</si>
  <si>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</si>
  <si>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</si>
  <si>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</si>
  <si>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</si>
  <si>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</si>
  <si>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</si>
  <si>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</si>
  <si>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</si>
  <si>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</si>
  <si>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</si>
  <si>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</si>
  <si>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</si>
  <si>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</si>
  <si>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</si>
  <si>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</si>
  <si>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</si>
  <si>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</si>
  <si>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</si>
  <si>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</si>
  <si>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</si>
  <si>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</si>
  <si>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</si>
  <si>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</si>
  <si>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</si>
  <si>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</si>
  <si>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</si>
  <si>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</si>
  <si>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</si>
  <si>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</si>
  <si>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</si>
  <si>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</si>
  <si>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</si>
  <si>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</si>
  <si>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</si>
  <si>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</si>
  <si>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</si>
  <si>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</si>
  <si>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</si>
  <si>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</si>
  <si>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</si>
  <si>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</si>
  <si>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</si>
  <si>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</si>
  <si>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</si>
  <si>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</si>
  <si>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</si>
  <si>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</si>
  <si>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</si>
  <si>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</si>
  <si>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</si>
  <si>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</si>
  <si>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</si>
  <si>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</si>
  <si>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</si>
  <si>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</si>
  <si>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</si>
  <si>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</si>
  <si>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</si>
  <si>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</si>
  <si>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</si>
  <si>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</si>
  <si>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</si>
  <si>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</si>
  <si>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</si>
  <si>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</si>
  <si>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</si>
  <si>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</si>
  <si>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</si>
  <si>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</si>
  <si>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</si>
  <si>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</si>
  <si>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</si>
  <si>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</si>
  <si>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</si>
  <si>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</si>
  <si>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</si>
  <si>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</si>
  <si>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</si>
  <si>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</si>
  <si>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</si>
  <si>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</si>
  <si>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</si>
  <si>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</si>
  <si>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</si>
  <si>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</si>
  <si>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</si>
  <si>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</si>
  <si>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</si>
  <si>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</si>
  <si>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</si>
  <si>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</si>
  <si>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</si>
  <si>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</si>
  <si>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</si>
  <si>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</si>
  <si>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</si>
  <si>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</si>
  <si>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</si>
  <si>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</si>
  <si>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</si>
  <si>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</si>
  <si>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</si>
  <si>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</si>
  <si>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</si>
  <si>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</si>
  <si>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</si>
  <si>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</si>
  <si>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</si>
  <si>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</si>
  <si>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</si>
  <si>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</si>
  <si>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</si>
  <si>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</si>
  <si>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</si>
  <si>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</si>
  <si>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</si>
  <si>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</si>
  <si>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</si>
  <si>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</si>
  <si>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</si>
  <si>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</si>
  <si>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</si>
  <si>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</si>
  <si>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</si>
  <si>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</si>
  <si>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</si>
  <si>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</si>
  <si>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</si>
  <si>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</si>
  <si>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</si>
  <si>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</si>
  <si>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</si>
  <si>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</si>
  <si>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</si>
  <si>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</si>
  <si>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</si>
  <si>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</si>
  <si>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</si>
  <si>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</si>
  <si>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</si>
  <si>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</si>
  <si>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</si>
  <si>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</si>
  <si>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</si>
  <si>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</si>
  <si>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</si>
  <si>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</si>
  <si>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</si>
  <si>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</si>
  <si>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</si>
  <si>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</si>
  <si>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</si>
  <si>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</si>
  <si>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</si>
  <si>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</si>
  <si>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</si>
  <si>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</si>
  <si>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</si>
  <si>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</si>
  <si>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</si>
  <si>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</si>
  <si>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</si>
  <si>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</si>
  <si>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</si>
  <si>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</si>
  <si>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</si>
  <si>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</si>
  <si>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</si>
  <si>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</si>
  <si>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</si>
  <si>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</si>
  <si>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</si>
  <si>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</si>
  <si>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</si>
  <si>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</si>
  <si>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</si>
  <si>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</si>
  <si>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</si>
  <si>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</si>
  <si>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</si>
  <si>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</si>
  <si>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</si>
  <si>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</si>
  <si>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</si>
  <si>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</si>
  <si>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</si>
  <si>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</si>
  <si>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</si>
  <si>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</si>
  <si>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</si>
  <si>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</si>
  <si>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</si>
  <si>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</si>
  <si>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</si>
  <si>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</si>
  <si>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</si>
  <si>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</si>
  <si>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</si>
  <si>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</si>
  <si>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</si>
  <si>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</si>
  <si>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</si>
  <si>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</si>
  <si>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</si>
  <si>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</si>
  <si>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</si>
  <si>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</si>
  <si>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</si>
  <si>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</si>
  <si>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</si>
  <si>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</si>
  <si>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</si>
  <si>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</si>
  <si>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</si>
  <si>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</si>
  <si>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</si>
  <si>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</si>
  <si>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</si>
  <si>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</si>
  <si>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</si>
  <si>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</si>
  <si>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</si>
  <si>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</si>
  <si>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</si>
  <si>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</si>
  <si>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</si>
  <si>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</si>
  <si>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</si>
  <si>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</si>
  <si>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</si>
  <si>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</si>
  <si>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</si>
  <si>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</si>
  <si>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</si>
  <si>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</si>
  <si>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</si>
  <si>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</si>
  <si>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</si>
  <si>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</si>
  <si>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</si>
  <si>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</si>
  <si>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</si>
  <si>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</si>
  <si>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</si>
  <si>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</si>
  <si>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</si>
  <si>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</si>
  <si>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</si>
  <si>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</si>
  <si>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</si>
  <si>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</si>
  <si>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</si>
  <si>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</si>
  <si>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</si>
  <si>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</si>
  <si>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</si>
  <si>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</si>
  <si>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</si>
  <si>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</si>
  <si>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</si>
  <si>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</si>
  <si>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</si>
  <si>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</si>
  <si>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</si>
  <si>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</si>
  <si>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</si>
  <si>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</si>
  <si>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</si>
  <si>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</si>
  <si>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</si>
  <si>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</si>
  <si>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</si>
  <si>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</si>
  <si>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</si>
  <si>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</si>
  <si>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</si>
  <si>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</si>
  <si>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</si>
  <si>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</si>
  <si>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</si>
  <si>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</si>
  <si>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</si>
  <si>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</si>
  <si>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</si>
  <si>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</si>
  <si>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</si>
  <si>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</si>
  <si>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</si>
  <si>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</si>
  <si>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</si>
  <si>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</si>
  <si>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</si>
  <si>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</si>
  <si>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</si>
  <si>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</si>
  <si>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</si>
  <si>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</si>
  <si>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</si>
  <si>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</si>
  <si>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</si>
  <si>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</si>
  <si>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</si>
  <si>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</si>
  <si>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</si>
  <si>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</si>
  <si>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</si>
  <si>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</si>
  <si>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</si>
  <si>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</si>
  <si>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</si>
  <si>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</si>
  <si>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</si>
  <si>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</si>
  <si>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</si>
  <si>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</si>
  <si>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</si>
  <si>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</si>
  <si>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</si>
  <si>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</si>
  <si>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</si>
  <si>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</si>
  <si>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</si>
  <si>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</si>
  <si>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</si>
  <si>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</si>
  <si>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</si>
  <si>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</si>
  <si>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</si>
  <si>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</si>
  <si>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</si>
  <si>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</si>
  <si>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</si>
  <si>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</si>
  <si>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</si>
  <si>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</si>
  <si>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</si>
  <si>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</si>
  <si>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</si>
  <si>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</si>
  <si>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</si>
  <si>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</si>
  <si>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</si>
  <si>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</si>
  <si>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</si>
  <si>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</si>
  <si>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</si>
  <si>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</si>
  <si>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</si>
  <si>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</si>
  <si>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</si>
  <si>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</si>
  <si>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</si>
  <si>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</si>
  <si>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</si>
  <si>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</si>
  <si>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</si>
  <si>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</si>
  <si>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</si>
  <si>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</si>
  <si>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</si>
  <si>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</si>
  <si>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</si>
  <si>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</si>
  <si>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</si>
  <si>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</si>
  <si>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</si>
  <si>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</si>
  <si>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</si>
  <si>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</si>
  <si>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</si>
  <si>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</si>
  <si>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</si>
  <si>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</si>
  <si>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</si>
  <si>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</si>
  <si>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</si>
  <si>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</si>
  <si>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</si>
  <si>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</si>
  <si>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</si>
  <si>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</si>
  <si>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</si>
  <si>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</si>
  <si>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</si>
  <si>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</si>
  <si>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</si>
  <si>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</si>
  <si>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</si>
  <si>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</si>
  <si>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</si>
  <si>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</si>
  <si>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</si>
  <si>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</si>
  <si>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</si>
  <si>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</si>
  <si>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</si>
  <si>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</si>
  <si>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</si>
  <si>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</si>
  <si>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</si>
  <si>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</si>
  <si>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</si>
  <si>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</si>
  <si>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</si>
  <si>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</si>
  <si>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</si>
  <si>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</si>
  <si>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</si>
  <si>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</si>
  <si>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</si>
  <si>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</si>
  <si>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</si>
  <si>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</si>
  <si>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</si>
  <si>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</si>
  <si>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</si>
  <si>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</si>
  <si>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</si>
  <si>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</si>
  <si>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</si>
  <si>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</si>
  <si>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</si>
  <si>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</si>
  <si>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</si>
  <si>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</si>
  <si>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</si>
  <si>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</si>
  <si>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</si>
  <si>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</si>
  <si>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</si>
  <si>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</si>
  <si>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</si>
  <si>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</si>
  <si>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</si>
  <si>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</si>
  <si>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</si>
  <si>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</si>
  <si>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</si>
  <si>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</si>
  <si>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</si>
  <si>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</si>
  <si>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</si>
  <si>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</si>
  <si>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</si>
  <si>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</si>
  <si>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</si>
  <si>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</si>
  <si>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</si>
  <si>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</si>
  <si>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</si>
  <si>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</si>
  <si>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</si>
  <si>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</si>
  <si>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</si>
  <si>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</si>
  <si>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</si>
  <si>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</si>
  <si>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</si>
  <si>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</si>
  <si>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</si>
  <si>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</si>
  <si>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</si>
  <si>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</si>
  <si>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</si>
  <si>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</si>
  <si>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</si>
  <si>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</si>
  <si>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</si>
  <si>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</si>
  <si>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</si>
  <si>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</si>
  <si>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</si>
  <si>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</si>
  <si>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</si>
  <si>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</si>
  <si>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</si>
  <si>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</si>
  <si>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</si>
  <si>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</si>
  <si>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</si>
  <si>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</si>
  <si>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</si>
  <si>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</si>
  <si>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</si>
  <si>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</si>
  <si>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</si>
  <si>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</si>
  <si>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</si>
  <si>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</si>
  <si>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</si>
  <si>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</si>
  <si>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</si>
  <si>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</si>
  <si>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</si>
  <si>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</si>
  <si>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</si>
  <si>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</si>
  <si>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</si>
  <si>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</si>
  <si>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</si>
  <si>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</si>
  <si>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</si>
  <si>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</si>
  <si>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</si>
  <si>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</si>
  <si>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</si>
  <si>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</si>
  <si>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</si>
  <si>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</si>
  <si>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</si>
  <si>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</si>
  <si>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</si>
  <si>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</si>
  <si>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</si>
  <si>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</si>
  <si>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</si>
  <si>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</si>
  <si>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</si>
  <si>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</si>
  <si>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</si>
  <si>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</si>
  <si>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</si>
  <si>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</si>
  <si>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</si>
  <si>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</si>
  <si>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</si>
  <si>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</si>
  <si>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</si>
  <si>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</si>
  <si>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</si>
  <si>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</si>
  <si>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</si>
  <si>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</si>
  <si>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</si>
  <si>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</si>
  <si>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</si>
  <si>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</si>
  <si>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</si>
  <si>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</si>
  <si>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</si>
  <si>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</si>
  <si>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</si>
  <si>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</si>
  <si>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</si>
  <si>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</si>
  <si>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</si>
  <si>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</si>
  <si>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</si>
  <si>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</si>
  <si>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</si>
  <si>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</si>
  <si>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</si>
  <si>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</si>
  <si>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</si>
  <si>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</si>
  <si>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</si>
  <si>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</si>
  <si>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</si>
  <si>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</si>
  <si>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</si>
  <si>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</si>
  <si>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</si>
  <si>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</si>
  <si>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</si>
  <si>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</si>
  <si>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</si>
  <si>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</si>
  <si>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</si>
  <si>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</si>
  <si>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</si>
  <si>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</si>
  <si>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</si>
  <si>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</si>
  <si>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</si>
  <si>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</si>
  <si>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</si>
  <si>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</si>
  <si>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</si>
  <si>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</si>
  <si>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</si>
  <si>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</si>
  <si>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</si>
  <si>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</si>
  <si>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</si>
  <si>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</si>
  <si>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</si>
  <si>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</si>
  <si>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</si>
  <si>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</si>
  <si>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</si>
  <si>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</si>
  <si>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</si>
  <si>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</si>
  <si>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</si>
  <si>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</si>
  <si>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</si>
  <si>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</si>
  <si>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</si>
  <si>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</si>
  <si>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</si>
  <si>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</si>
  <si>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</si>
  <si>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</si>
  <si>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</si>
  <si>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</si>
  <si>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</si>
  <si>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</si>
  <si>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</si>
  <si>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</si>
  <si>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</si>
  <si>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</si>
  <si>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</si>
  <si>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</si>
  <si>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</si>
  <si>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</si>
  <si>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</si>
  <si>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</si>
  <si>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</si>
  <si>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</si>
  <si>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</si>
  <si>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</si>
  <si>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</si>
  <si>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</si>
  <si>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</si>
  <si>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</si>
  <si>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</si>
  <si>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</si>
  <si>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</si>
  <si>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</si>
  <si>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</si>
  <si>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</si>
  <si>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</si>
  <si>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</si>
  <si>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</si>
  <si>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</si>
  <si>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</si>
  <si>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</si>
  <si>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</si>
  <si>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</si>
  <si>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</si>
  <si>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</si>
  <si>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</si>
  <si>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</si>
  <si>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</si>
  <si>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</si>
  <si>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</si>
  <si>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</si>
  <si>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</si>
  <si>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</si>
  <si>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</si>
  <si>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</si>
  <si>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</si>
  <si>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</si>
  <si>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</si>
  <si>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</si>
  <si>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</si>
  <si>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</si>
  <si>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</si>
  <si>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</si>
  <si>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</si>
  <si>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</si>
  <si>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</si>
  <si>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</si>
  <si>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</si>
  <si>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</si>
  <si>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</si>
  <si>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</si>
  <si>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</si>
  <si>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</si>
  <si>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</si>
  <si>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</si>
  <si>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</si>
  <si>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</si>
  <si>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</si>
  <si>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</si>
  <si>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</si>
  <si>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</si>
  <si>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</si>
  <si>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</si>
  <si>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</si>
  <si>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</si>
  <si>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</si>
  <si>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</si>
  <si>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</si>
  <si>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</si>
  <si>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</si>
  <si>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</si>
  <si>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</si>
  <si>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</si>
  <si>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</si>
  <si>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</si>
  <si>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</si>
  <si>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</si>
  <si>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</si>
  <si>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</si>
  <si>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</si>
  <si>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</si>
  <si>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</si>
  <si>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</si>
  <si>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</si>
  <si>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</si>
  <si>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</si>
  <si>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</si>
  <si>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</si>
  <si>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</si>
  <si>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</si>
  <si>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</si>
  <si>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</si>
  <si>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</si>
  <si>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</si>
  <si>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</si>
  <si>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</si>
  <si>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</si>
  <si>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</si>
  <si>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</si>
  <si>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</si>
  <si>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</si>
  <si>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</si>
  <si>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</si>
  <si>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</si>
  <si>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</si>
  <si>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</si>
  <si>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</si>
  <si>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</si>
  <si>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</si>
  <si>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</si>
  <si>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</si>
  <si>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</si>
  <si>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</si>
  <si>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</si>
  <si>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</si>
  <si>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</si>
  <si>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</si>
  <si>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</si>
  <si>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</si>
  <si>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</si>
  <si>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</si>
  <si>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</si>
  <si>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</si>
  <si>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</si>
  <si>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</si>
  <si>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</si>
  <si>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</si>
  <si>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</si>
  <si>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</si>
  <si>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</si>
  <si>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</si>
  <si>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</si>
  <si>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</si>
  <si>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</si>
  <si>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</si>
  <si>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</si>
  <si>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</si>
  <si>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</si>
  <si>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</si>
  <si>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</si>
  <si>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</si>
  <si>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</si>
  <si>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</si>
  <si>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</si>
  <si>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</si>
  <si>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</si>
  <si>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</si>
  <si>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</si>
  <si>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</si>
  <si>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</si>
  <si>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</si>
  <si>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</si>
  <si>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</si>
  <si>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</si>
  <si>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</si>
  <si>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</si>
  <si>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</si>
  <si>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</si>
  <si>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</si>
  <si>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</si>
  <si>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</si>
  <si>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</si>
  <si>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</si>
  <si>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</si>
  <si>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</si>
  <si>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</si>
  <si>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</si>
  <si>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</si>
  <si>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</si>
  <si>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</si>
  <si>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</si>
  <si>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</si>
  <si>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</si>
  <si>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</si>
  <si>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</si>
  <si>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</si>
  <si>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</si>
  <si>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</si>
  <si>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</si>
  <si>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</si>
  <si>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</si>
  <si>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</si>
  <si>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</si>
  <si>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</si>
  <si>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</si>
  <si>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</si>
  <si>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</si>
  <si>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</si>
  <si>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</si>
  <si>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</si>
  <si>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</si>
  <si>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</si>
  <si>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</si>
  <si>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</si>
  <si>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</si>
  <si>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</si>
  <si>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</si>
  <si>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</si>
  <si>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</si>
  <si>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</si>
  <si>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</si>
  <si>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</si>
  <si>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</si>
  <si>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</si>
  <si>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</si>
  <si>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</si>
  <si>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</si>
  <si>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</si>
  <si>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</si>
  <si>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</si>
  <si>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</si>
  <si>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</si>
  <si>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</si>
  <si>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</si>
  <si>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</si>
  <si>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</si>
  <si>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</si>
  <si>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</si>
  <si>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</si>
  <si>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</si>
  <si>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</si>
  <si>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</si>
  <si>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</si>
  <si>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</si>
  <si>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</si>
  <si>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</si>
  <si>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</si>
  <si>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</si>
  <si>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</si>
  <si>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</si>
  <si>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</si>
  <si>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</si>
  <si>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</si>
  <si>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</si>
  <si>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</si>
  <si>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</si>
  <si>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</si>
  <si>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</si>
  <si>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</si>
  <si>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</si>
  <si>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</si>
  <si>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</si>
  <si>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</si>
  <si>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</si>
  <si>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</si>
  <si>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</si>
  <si>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</si>
  <si>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</si>
  <si>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</si>
  <si>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</si>
  <si>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</si>
  <si>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</si>
  <si>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</si>
  <si>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</si>
  <si>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</si>
  <si>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</si>
  <si>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</si>
  <si>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</si>
  <si>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</si>
  <si>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</si>
  <si>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</si>
  <si>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</si>
  <si>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</si>
  <si>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</si>
  <si>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</si>
  <si>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</si>
  <si>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</si>
  <si>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</si>
  <si>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</si>
  <si>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</si>
  <si>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</si>
  <si>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</si>
  <si>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</si>
  <si>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</si>
  <si>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</si>
  <si>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</si>
  <si>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</si>
  <si>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</si>
  <si>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</si>
  <si>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</si>
  <si>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</si>
  <si>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</si>
  <si>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</si>
  <si>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</si>
  <si>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</si>
  <si>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</si>
  <si>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</si>
  <si>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</si>
  <si>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</si>
  <si>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</si>
  <si>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</si>
  <si>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</si>
  <si>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</si>
  <si>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</si>
  <si>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</si>
  <si>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</si>
  <si>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</si>
  <si>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</si>
  <si>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</si>
  <si>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</si>
  <si>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</si>
  <si>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</si>
  <si>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</si>
  <si>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</si>
  <si>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</si>
  <si>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</si>
  <si>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</si>
  <si>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</si>
  <si>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</si>
  <si>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</si>
  <si>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</si>
  <si>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</si>
  <si>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</si>
  <si>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</si>
  <si>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</si>
  <si>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</si>
  <si>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</si>
  <si>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</si>
  <si>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</si>
  <si>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</si>
  <si>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</si>
  <si>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</si>
  <si>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</si>
  <si>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</si>
  <si>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</si>
  <si>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</si>
  <si>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</si>
  <si>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</si>
  <si>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</si>
  <si>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A/S</t>
  </si>
  <si>
    <t>https://www.nykredit.com/en-gb/investor-relations/</t>
  </si>
  <si>
    <t>Nykredit Realkredit - Capital Center G</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</si>
  <si>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</si>
  <si>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</si>
  <si>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</si>
  <si>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</si>
  <si>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</si>
  <si>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</si>
  <si>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</si>
  <si>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</si>
  <si>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</si>
  <si>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</si>
  <si>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</si>
  <si>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</si>
  <si>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</si>
  <si>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</si>
  <si>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</si>
  <si>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</si>
  <si>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</si>
  <si>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</si>
  <si>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</si>
  <si>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</si>
  <si>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</si>
  <si>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</si>
  <si>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</si>
  <si>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</si>
  <si>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</si>
  <si>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</si>
  <si>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</si>
  <si>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</si>
  <si>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</si>
  <si>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</si>
  <si>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</si>
  <si>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</si>
  <si>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</si>
  <si>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</si>
  <si>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</si>
  <si>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</si>
  <si>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</si>
  <si>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</si>
  <si>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</si>
  <si>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</si>
  <si>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</si>
  <si>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</si>
  <si>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</si>
  <si>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</si>
  <si>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</si>
  <si>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</si>
  <si>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</si>
  <si>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</si>
  <si>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</si>
  <si>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</si>
  <si>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</si>
  <si>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</si>
  <si>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</si>
  <si>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</si>
  <si>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</si>
  <si>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</si>
  <si>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</si>
  <si>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</si>
  <si>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</si>
  <si>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</si>
  <si>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</si>
  <si>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</si>
  <si>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</si>
  <si>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</si>
  <si>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</si>
  <si>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</si>
  <si>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</si>
  <si>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</si>
  <si>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</si>
  <si>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</si>
  <si>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</si>
  <si>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</si>
  <si>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</si>
  <si>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</si>
  <si>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</si>
  <si>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</si>
  <si>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</si>
  <si>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</si>
  <si>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</si>
  <si>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</si>
  <si>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</si>
  <si>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</si>
  <si>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</si>
  <si>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</si>
  <si>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</si>
  <si>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</si>
  <si>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</si>
  <si>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</si>
  <si>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</si>
  <si>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</si>
  <si>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</si>
  <si>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</si>
  <si>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</si>
  <si>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</si>
  <si>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</si>
  <si>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</si>
  <si>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</si>
  <si>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</si>
  <si>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</si>
  <si>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</si>
  <si>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</si>
  <si>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</si>
  <si>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</si>
  <si>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</si>
  <si>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</si>
  <si>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</si>
  <si>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</si>
  <si>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</si>
  <si>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</si>
  <si>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</si>
  <si>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</si>
  <si>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</si>
  <si>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</si>
  <si>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</si>
  <si>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</si>
  <si>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</si>
  <si>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</si>
  <si>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</si>
  <si>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</si>
  <si>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</si>
  <si>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</si>
  <si>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</si>
  <si>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</si>
  <si>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</si>
  <si>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</si>
  <si>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</si>
  <si>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</si>
  <si>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</si>
  <si>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</si>
  <si>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</si>
  <si>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</si>
  <si>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</si>
  <si>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</si>
  <si>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</si>
  <si>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</si>
  <si>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</si>
  <si>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</si>
  <si>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</si>
  <si>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</si>
  <si>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</si>
  <si>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</si>
  <si>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</si>
  <si>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</si>
  <si>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</si>
  <si>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</si>
  <si>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</si>
  <si>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</si>
  <si>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</si>
  <si>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</si>
  <si>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</si>
  <si>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</si>
  <si>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</si>
  <si>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</si>
  <si>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</si>
  <si>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</si>
  <si>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</si>
  <si>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</si>
  <si>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</si>
  <si>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</si>
  <si>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</si>
  <si>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</si>
  <si>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</si>
  <si>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</si>
  <si>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</si>
  <si>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</si>
  <si>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</si>
  <si>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</si>
  <si>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</si>
  <si>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</si>
  <si>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</si>
  <si>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</si>
  <si>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</si>
  <si>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</si>
  <si>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</si>
  <si>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</si>
  <si>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</si>
  <si>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</si>
  <si>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</si>
  <si>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</si>
  <si>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</si>
  <si>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</si>
  <si>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</si>
  <si>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</si>
  <si>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</si>
  <si>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</si>
  <si>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</si>
  <si>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</si>
  <si>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</si>
  <si>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</si>
  <si>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</si>
  <si>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</si>
  <si>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</si>
  <si>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</si>
  <si>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</si>
  <si>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</si>
  <si>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</si>
  <si>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</si>
  <si>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</si>
  <si>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</si>
  <si>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</si>
  <si>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</si>
  <si>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</si>
  <si>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</si>
  <si>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</si>
  <si>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</si>
  <si>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</si>
  <si>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</si>
  <si>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</si>
  <si>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</si>
  <si>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</si>
  <si>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</si>
  <si>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</si>
  <si>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</si>
  <si>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</si>
  <si>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</si>
  <si>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</si>
  <si>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</si>
  <si>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</si>
  <si>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</si>
  <si>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</si>
  <si>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</si>
  <si>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</si>
  <si>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</si>
  <si>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</si>
  <si>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</si>
  <si>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</si>
  <si>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</si>
  <si>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</si>
  <si>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</si>
  <si>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</si>
  <si>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</si>
  <si>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</si>
  <si>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</si>
  <si>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</si>
  <si>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</si>
  <si>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</si>
  <si>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</si>
  <si>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</si>
  <si>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</si>
  <si>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</si>
  <si>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</si>
  <si>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</si>
  <si>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</si>
  <si>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</si>
  <si>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</si>
  <si>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</si>
  <si>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</si>
  <si>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</si>
  <si>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</si>
  <si>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</si>
  <si>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</si>
  <si>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</si>
  <si>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</si>
  <si>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</si>
  <si>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</si>
  <si>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</si>
  <si>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</si>
  <si>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</si>
  <si>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</si>
  <si>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</si>
  <si>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</si>
  <si>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</si>
  <si>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</si>
  <si>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</si>
  <si>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</si>
  <si>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</si>
  <si>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</si>
  <si>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</si>
  <si>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</si>
  <si>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</si>
  <si>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</si>
  <si>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</si>
  <si>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</si>
  <si>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</si>
  <si>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</si>
  <si>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</si>
  <si>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</si>
  <si>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</si>
  <si>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</si>
  <si>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</si>
  <si>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</si>
  <si>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</si>
  <si>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</si>
  <si>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</si>
  <si>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</si>
  <si>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</si>
  <si>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</si>
  <si>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</si>
  <si>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</si>
  <si>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</si>
  <si>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</si>
  <si>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</si>
  <si>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</si>
  <si>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</si>
  <si>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</si>
  <si>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</si>
  <si>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</si>
  <si>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</si>
  <si>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</si>
  <si>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</si>
  <si>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</si>
  <si>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</si>
  <si>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</si>
  <si>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</si>
  <si>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</si>
  <si>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</si>
  <si>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</si>
  <si>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</si>
  <si>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</si>
  <si>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</si>
  <si>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</si>
  <si>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</si>
  <si>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</si>
  <si>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</si>
  <si>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</si>
  <si>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</si>
  <si>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</si>
  <si>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</si>
  <si>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</si>
  <si>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</si>
  <si>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</si>
  <si>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</si>
  <si>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</si>
  <si>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</si>
  <si>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</si>
  <si>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</si>
  <si>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</si>
  <si>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</si>
  <si>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</si>
  <si>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</si>
  <si>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</si>
  <si>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</si>
  <si>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</si>
  <si>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</si>
  <si>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</si>
  <si>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</si>
  <si>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</si>
  <si>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</si>
  <si>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</si>
  <si>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</si>
  <si>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</si>
  <si>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</si>
  <si>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</si>
  <si>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</si>
  <si>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</si>
  <si>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</si>
  <si>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</si>
  <si>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</si>
  <si>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</si>
  <si>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</si>
  <si>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</si>
  <si>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</si>
  <si>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</si>
  <si>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</si>
  <si>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</si>
  <si>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</si>
  <si>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</si>
  <si>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</si>
  <si>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</si>
  <si>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</si>
  <si>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</si>
  <si>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</si>
  <si>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</si>
  <si>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</si>
  <si>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</si>
  <si>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</si>
  <si>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</si>
  <si>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</si>
  <si>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</si>
  <si>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</si>
  <si>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</si>
  <si>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</si>
  <si>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</si>
  <si>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</si>
  <si>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</si>
  <si>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</si>
  <si>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</si>
  <si>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</si>
  <si>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</si>
  <si>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</si>
  <si>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</si>
  <si>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LIU16F6VZJSD6UKHD557</t>
  </si>
  <si>
    <t>Nykredit Bank A/S</t>
  </si>
  <si>
    <t>52965FONQ5NZKP0WZL45</t>
  </si>
  <si>
    <t>Nykredit Realkredit A/S :: Covered Bond Label</t>
  </si>
  <si>
    <t>Green Bond Framework</t>
  </si>
  <si>
    <t xml:space="preserve">Sustainalytics Second Party Opinion </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</si>
  <si>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</si>
  <si>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</si>
  <si>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</si>
  <si>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</si>
  <si>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</si>
  <si>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</si>
  <si>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</si>
  <si>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</si>
  <si>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</si>
  <si>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Base Prospectur dated 12 May 2022 (nykredit.com)</t>
  </si>
  <si>
    <t>Cut-off Date: 31/03/2024</t>
  </si>
  <si>
    <t>Q1 2024</t>
  </si>
  <si>
    <t>2024</t>
  </si>
  <si>
    <t>Reporting Date: 13/05/2024</t>
  </si>
  <si>
    <t>31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</si>
</sst>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9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
      <b/>
      <sz val="14"/>
      <name val="Arial"/>
      <family val="2"/>
    </font>
    <font>
      <b/>
      <sz val="11"/>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2" fillId="0" borderId="0"/>
    <xf numFmtId="0" fontId="62" fillId="0" borderId="0" applyNumberFormat="0" applyFill="0" applyBorder="0" applyAlignment="0" applyProtection="0">
      <alignment vertical="top"/>
      <protection locked="0"/>
    </xf>
    <xf numFmtId="43" fontId="4" fillId="0" borderId="0" applyFont="0" applyFill="0" applyBorder="0" applyAlignment="0" applyProtection="0"/>
  </cellStyleXfs>
  <cellXfs count="48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32" fillId="0" borderId="0" xfId="0" applyFont="1" applyAlignment="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9" xfId="0" applyBorder="1"/>
    <xf numFmtId="0" fontId="0" fillId="0" borderId="21" xfId="0" applyBorder="1"/>
    <xf numFmtId="0" fontId="14" fillId="0" borderId="27" xfId="2" applyBorder="1" applyAlignment="1" applyProtection="1">
      <alignment vertical="center" wrapText="1"/>
      <protection locked="0"/>
    </xf>
    <xf numFmtId="0" fontId="14" fillId="0" borderId="0" xfId="2"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1"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0" fontId="14" fillId="0" borderId="0" xfId="2" applyProtection="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10" applyFont="1" applyFill="1"/>
    <xf numFmtId="168" fontId="42" fillId="8" borderId="0" xfId="10"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1" applyFont="1" applyFill="1" applyBorder="1" applyAlignment="1" applyProtection="1"/>
    <xf numFmtId="0" fontId="62" fillId="4" borderId="0" xfId="11" quotePrefix="1" applyFill="1" applyBorder="1" applyAlignment="1" applyProtection="1"/>
    <xf numFmtId="0" fontId="64" fillId="4" borderId="0" xfId="0" applyFont="1" applyFill="1"/>
    <xf numFmtId="0" fontId="63" fillId="4" borderId="0" xfId="11"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4"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49" fillId="4" borderId="32" xfId="0" applyNumberFormat="1" applyFont="1" applyFill="1" applyBorder="1" applyAlignment="1">
      <alignment vertical="center"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1"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70" fontId="0" fillId="4" borderId="0" xfId="3" applyNumberFormat="1" applyFont="1" applyFill="1" applyBorder="1"/>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9" fontId="0" fillId="0" borderId="0" xfId="0" applyNumberFormat="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9"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14" fillId="0" borderId="0" xfId="2" applyProtection="1">
      <protection locked="0"/>
    </xf>
    <xf numFmtId="0" fontId="14" fillId="0" borderId="0" xfId="2" applyAlignment="1" applyProtection="1">
      <alignment vertical="center"/>
    </xf>
    <xf numFmtId="0" fontId="85" fillId="0" borderId="0" xfId="0" applyFont="1" applyAlignment="1">
      <alignment horizontal="left" vertical="center" wrapText="1"/>
    </xf>
    <xf numFmtId="0" fontId="84" fillId="0" borderId="0" xfId="0" applyFont="1" applyAlignment="1">
      <alignment horizontal="center" vertical="center" wrapText="1"/>
    </xf>
    <xf numFmtId="49" fontId="52" fillId="8" borderId="0" xfId="10" quotePrefix="1" applyNumberFormat="1" applyFont="1" applyFill="1" applyAlignment="1">
      <alignment horizontal="center" vertical="top"/>
    </xf>
    <xf numFmtId="169" fontId="2" fillId="0" borderId="12" xfId="3" applyNumberFormat="1" applyFont="1" applyFill="1" applyBorder="1" applyAlignment="1">
      <alignment vertical="center" wrapText="1"/>
    </xf>
    <xf numFmtId="170" fontId="2" fillId="0" borderId="32" xfId="3" applyNumberFormat="1" applyFont="1" applyFill="1" applyBorder="1" applyAlignment="1">
      <alignment vertical="top" wrapText="1"/>
    </xf>
    <xf numFmtId="169" fontId="2" fillId="4" borderId="0" xfId="3" applyNumberFormat="1" applyFont="1" applyFill="1" applyBorder="1" applyAlignment="1">
      <alignment horizontal="right" vertical="center"/>
    </xf>
    <xf numFmtId="169" fontId="2" fillId="4" borderId="0" xfId="3" applyNumberFormat="1" applyFont="1" applyFill="1" applyBorder="1" applyAlignment="1">
      <alignment vertical="center"/>
    </xf>
    <xf numFmtId="169" fontId="2" fillId="0" borderId="0" xfId="3" applyNumberFormat="1" applyFont="1" applyFill="1" applyBorder="1" applyAlignment="1">
      <alignment vertical="center"/>
    </xf>
    <xf numFmtId="0" fontId="88" fillId="4" borderId="0" xfId="0" applyFont="1" applyFill="1" applyAlignment="1">
      <alignment horizontal="justify" vertical="center" wrapText="1"/>
    </xf>
    <xf numFmtId="0" fontId="23" fillId="4" borderId="0" xfId="0" applyFont="1" applyFill="1" applyAlignment="1">
      <alignment vertical="center"/>
    </xf>
    <xf numFmtId="0" fontId="89" fillId="9" borderId="0" xfId="0" applyFont="1" applyFill="1" applyAlignment="1">
      <alignment horizontal="center" vertical="center" wrapText="1"/>
    </xf>
    <xf numFmtId="169" fontId="2" fillId="4" borderId="0" xfId="3" applyNumberFormat="1" applyFont="1" applyFill="1" applyBorder="1"/>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9" fontId="2" fillId="4" borderId="0" xfId="0" applyNumberFormat="1" applyFont="1" applyFill="1" applyAlignment="1">
      <alignment horizontal="right" vertical="center"/>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10"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0" fillId="4" borderId="0" xfId="0" applyFill="1" applyAlignment="1">
      <alignment horizontal="center" vertical="center"/>
    </xf>
    <xf numFmtId="0" fontId="0" fillId="4" borderId="32" xfId="0" applyFill="1" applyBorder="1" applyAlignment="1">
      <alignment horizontal="center" vertical="center"/>
    </xf>
    <xf numFmtId="0" fontId="50" fillId="4" borderId="0" xfId="0" applyFont="1" applyFill="1" applyAlignment="1">
      <alignment horizontal="left" vertical="center"/>
    </xf>
    <xf numFmtId="0" fontId="71" fillId="9" borderId="0" xfId="0" applyFont="1" applyFill="1" applyAlignment="1">
      <alignment horizontal="center" vertical="center" wrapText="1"/>
    </xf>
    <xf numFmtId="0" fontId="69" fillId="4"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1" fillId="4" borderId="32" xfId="0" applyFont="1" applyFill="1" applyBorder="1" applyAlignment="1">
      <alignment horizontal="center"/>
    </xf>
    <xf numFmtId="170" fontId="24" fillId="4" borderId="32" xfId="0" applyNumberFormat="1" applyFont="1" applyFill="1" applyBorder="1" applyAlignment="1">
      <alignment horizontal="center"/>
    </xf>
    <xf numFmtId="0" fontId="24" fillId="4" borderId="32" xfId="0" applyFont="1" applyFill="1" applyBorder="1" applyAlignment="1">
      <alignment horizontal="center"/>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3">
    <cellStyle name="Comma 2" xfId="3" xr:uid="{00000000-0005-0000-0000-000000000000}"/>
    <cellStyle name="Hyperlink 2" xfId="11" xr:uid="{43BC011B-1010-4DE8-A0C2-73B2A7CF3ABD}"/>
    <cellStyle name="Komma" xfId="9" builtinId="3"/>
    <cellStyle name="Komma 2" xfId="12" xr:uid="{973CFB4E-20F3-42DC-8A1D-A9BE20DE3F18}"/>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10" xr:uid="{503B8311-F3CC-458C-9D14-158690C73AE5}"/>
    <cellStyle name="Procent" xfId="1" builtinId="5"/>
    <cellStyle name="Standard 3" xfId="8" xr:uid="{00000000-0005-0000-0000-000008000000}"/>
  </cellStyles>
  <dxfs count="0"/>
  <tableStyles count="1" defaultTableStyle="TableStyleMedium2" defaultPivotStyle="PivotStyleLight16">
    <tableStyle name="Invisible" pivot="0" table="0" count="0" xr9:uid="{8362D1ED-9B4C-4FB5-B322-68B358CDA569}"/>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AFE95F42-5FF2-4436-BAD2-1F90CE8255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AE0731BA-48E6-4A5A-9D70-CE853B307CCB}"/>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F57E0353-5714-4E04-A09C-7D86560D6CA7}"/>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G</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ysClr val="windowText" lastClr="000000"/>
              </a:solidFill>
              <a:latin typeface="+mn-lt"/>
              <a:ea typeface="+mn-ea"/>
              <a:cs typeface="+mn-cs"/>
            </a:rPr>
            <a:t>Published  </a:t>
          </a:r>
          <a:r>
            <a:rPr lang="en-GB" sz="1100" b="0">
              <a:solidFill>
                <a:sysClr val="windowText" lastClr="000000"/>
              </a:solidFill>
              <a:latin typeface="+mn-lt"/>
              <a:ea typeface="+mn-ea"/>
              <a:cs typeface="+mn-cs"/>
            </a:rPr>
            <a:t>13/05/2024</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31/03/2024</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777CF19A-84DC-4E39-8778-F1EDED1ACB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27A48D3A-4F1A-412A-951E-15834F330A61}"/>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the Covered Bond Directive article 14 and</a:t>
          </a:r>
          <a:r>
            <a:rPr lang="en-GB" sz="1100">
              <a:solidFill>
                <a:schemeClr val="dk1"/>
              </a:solidFill>
              <a:latin typeface="Arial" pitchFamily="34" charset="0"/>
              <a:ea typeface="+mn-ea"/>
              <a:cs typeface="Arial" pitchFamily="34" charset="0"/>
            </a:rPr>
            <a:t> is used with ECBC labelled covered bonds.</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E943B30B-6486-4858-B153-2DE1F4A7435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1F9FB0E5-FA88-4B85-8B3C-1FD3694B8E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B3ADE118-CDFA-47D5-9FF3-63F7FE95E41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50EF99B6-4181-4A9E-B7EF-5BB2232F92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294EC7F9-BEDB-4766-9A82-50BB958C9DD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85F373B7-BBE4-487E-AB58-EB983732F2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88CB2585-F502-41A0-BE27-C7D0647DB8A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BCF5A8DD-365F-4F45-A58B-8AA9EF2855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0499C893-4049-48C4-B947-865D58D81348}"/>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D81EFAE8-3F20-434C-B493-39E638FA5C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0EFE693F-9724-47F4-99BA-CF7CFB68A791}"/>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F4ED963E-6D73-4D9F-A622-4CD69FFBF2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B985941A-A6CD-4830-BDFE-380A27AC5B3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ykredit.com/siteassets/ir/files/bond-issuance/green-bonds/nykredit_green_bond_framework_2020.pdf"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11" Type="http://schemas.openxmlformats.org/officeDocument/2006/relationships/vmlDrawing" Target="../drawings/vmlDrawing3.vml"/><Relationship Id="rId5" Type="http://schemas.openxmlformats.org/officeDocument/2006/relationships/hyperlink" Target="https://www.nykredit.com/en-gb/investor-relations/" TargetMode="External"/><Relationship Id="rId10" Type="http://schemas.openxmlformats.org/officeDocument/2006/relationships/printerSettings" Target="../printerSettings/printerSettings4.bin"/><Relationship Id="rId4" Type="http://schemas.openxmlformats.org/officeDocument/2006/relationships/hyperlink" Target="https://eur-lex.europa.eu/eli/dir/2019/2162/oj" TargetMode="External"/><Relationship Id="rId9" Type="http://schemas.openxmlformats.org/officeDocument/2006/relationships/hyperlink" Target="https://www.nykredit.com/en-gb/investor-relations/bond-issuance/green-bonds/green-bond-framework/"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24" zoomScale="60" zoomScaleNormal="60" workbookViewId="0">
      <selection activeCell="C30" sqref="C30"/>
    </sheetView>
  </sheetViews>
  <sheetFormatPr defaultColWidth="9.109375" defaultRowHeight="14.4" x14ac:dyDescent="0.3"/>
  <cols>
    <col min="1" max="1" width="242" customWidth="1"/>
  </cols>
  <sheetData>
    <row r="1" spans="1:1" ht="31.2" x14ac:dyDescent="0.3">
      <c r="A1" s="41" t="s">
        <v>822</v>
      </c>
    </row>
    <row r="3" spans="1:1" ht="15" x14ac:dyDescent="0.3">
      <c r="A3" s="92"/>
    </row>
    <row r="4" spans="1:1" ht="34.799999999999997" x14ac:dyDescent="0.3">
      <c r="A4" s="93" t="s">
        <v>823</v>
      </c>
    </row>
    <row r="5" spans="1:1" ht="34.799999999999997" x14ac:dyDescent="0.3">
      <c r="A5" s="93" t="s">
        <v>824</v>
      </c>
    </row>
    <row r="6" spans="1:1" ht="52.2" x14ac:dyDescent="0.3">
      <c r="A6" s="93" t="s">
        <v>825</v>
      </c>
    </row>
    <row r="7" spans="1:1" ht="17.399999999999999" x14ac:dyDescent="0.3">
      <c r="A7" s="93"/>
    </row>
    <row r="8" spans="1:1" ht="18" x14ac:dyDescent="0.3">
      <c r="A8" s="94" t="s">
        <v>826</v>
      </c>
    </row>
    <row r="9" spans="1:1" ht="34.799999999999997" x14ac:dyDescent="0.35">
      <c r="A9" s="95" t="s">
        <v>988</v>
      </c>
    </row>
    <row r="10" spans="1:1" ht="69.599999999999994" x14ac:dyDescent="0.3">
      <c r="A10" s="96" t="s">
        <v>827</v>
      </c>
    </row>
    <row r="11" spans="1:1" ht="34.799999999999997" x14ac:dyDescent="0.3">
      <c r="A11" s="96" t="s">
        <v>828</v>
      </c>
    </row>
    <row r="12" spans="1:1" ht="17.399999999999999" x14ac:dyDescent="0.3">
      <c r="A12" s="96" t="s">
        <v>829</v>
      </c>
    </row>
    <row r="13" spans="1:1" ht="17.399999999999999" x14ac:dyDescent="0.3">
      <c r="A13" s="96" t="s">
        <v>830</v>
      </c>
    </row>
    <row r="14" spans="1:1" ht="34.799999999999997" x14ac:dyDescent="0.3">
      <c r="A14" s="96" t="s">
        <v>831</v>
      </c>
    </row>
    <row r="15" spans="1:1" ht="17.399999999999999" x14ac:dyDescent="0.3">
      <c r="A15" s="96"/>
    </row>
    <row r="16" spans="1:1" ht="18" x14ac:dyDescent="0.3">
      <c r="A16" s="94" t="s">
        <v>832</v>
      </c>
    </row>
    <row r="17" spans="1:1" ht="17.399999999999999" x14ac:dyDescent="0.3">
      <c r="A17" s="97" t="s">
        <v>833</v>
      </c>
    </row>
    <row r="18" spans="1:1" ht="34.799999999999997" x14ac:dyDescent="0.3">
      <c r="A18" s="98" t="s">
        <v>834</v>
      </c>
    </row>
    <row r="19" spans="1:1" ht="34.799999999999997" x14ac:dyDescent="0.3">
      <c r="A19" s="98" t="s">
        <v>835</v>
      </c>
    </row>
    <row r="20" spans="1:1" ht="52.2" x14ac:dyDescent="0.3">
      <c r="A20" s="98" t="s">
        <v>836</v>
      </c>
    </row>
    <row r="21" spans="1:1" ht="87" x14ac:dyDescent="0.3">
      <c r="A21" s="98" t="s">
        <v>837</v>
      </c>
    </row>
    <row r="22" spans="1:1" ht="52.2" x14ac:dyDescent="0.3">
      <c r="A22" s="98" t="s">
        <v>838</v>
      </c>
    </row>
    <row r="23" spans="1:1" ht="34.799999999999997" x14ac:dyDescent="0.3">
      <c r="A23" s="98" t="s">
        <v>839</v>
      </c>
    </row>
    <row r="24" spans="1:1" ht="17.399999999999999" x14ac:dyDescent="0.3">
      <c r="A24" s="98" t="s">
        <v>840</v>
      </c>
    </row>
    <row r="25" spans="1:1" ht="17.399999999999999" x14ac:dyDescent="0.3">
      <c r="A25" s="97" t="s">
        <v>841</v>
      </c>
    </row>
    <row r="26" spans="1:1" ht="52.2" x14ac:dyDescent="0.35">
      <c r="A26" s="99" t="s">
        <v>842</v>
      </c>
    </row>
    <row r="27" spans="1:1" ht="17.399999999999999" x14ac:dyDescent="0.35">
      <c r="A27" s="99" t="s">
        <v>843</v>
      </c>
    </row>
    <row r="28" spans="1:1" ht="17.399999999999999" x14ac:dyDescent="0.3">
      <c r="A28" s="97" t="s">
        <v>844</v>
      </c>
    </row>
    <row r="29" spans="1:1" ht="34.799999999999997" x14ac:dyDescent="0.3">
      <c r="A29" s="98" t="s">
        <v>845</v>
      </c>
    </row>
    <row r="30" spans="1:1" ht="34.799999999999997" x14ac:dyDescent="0.3">
      <c r="A30" s="98" t="s">
        <v>846</v>
      </c>
    </row>
    <row r="31" spans="1:1" ht="34.799999999999997" x14ac:dyDescent="0.3">
      <c r="A31" s="98" t="s">
        <v>847</v>
      </c>
    </row>
    <row r="32" spans="1:1" ht="34.799999999999997" x14ac:dyDescent="0.3">
      <c r="A32" s="98" t="s">
        <v>848</v>
      </c>
    </row>
    <row r="33" spans="1:1" ht="17.399999999999999" x14ac:dyDescent="0.3">
      <c r="A33" s="98"/>
    </row>
    <row r="34" spans="1:1" ht="18" x14ac:dyDescent="0.3">
      <c r="A34" s="94" t="s">
        <v>849</v>
      </c>
    </row>
    <row r="35" spans="1:1" ht="17.399999999999999" x14ac:dyDescent="0.3">
      <c r="A35" s="97" t="s">
        <v>850</v>
      </c>
    </row>
    <row r="36" spans="1:1" ht="34.799999999999997" x14ac:dyDescent="0.3">
      <c r="A36" s="98" t="s">
        <v>851</v>
      </c>
    </row>
    <row r="37" spans="1:1" ht="34.799999999999997" x14ac:dyDescent="0.3">
      <c r="A37" s="98" t="s">
        <v>852</v>
      </c>
    </row>
    <row r="38" spans="1:1" ht="34.799999999999997" x14ac:dyDescent="0.3">
      <c r="A38" s="98" t="s">
        <v>853</v>
      </c>
    </row>
    <row r="39" spans="1:1" ht="17.399999999999999" x14ac:dyDescent="0.3">
      <c r="A39" s="98" t="s">
        <v>854</v>
      </c>
    </row>
    <row r="40" spans="1:1" ht="34.799999999999997" x14ac:dyDescent="0.3">
      <c r="A40" s="98" t="s">
        <v>855</v>
      </c>
    </row>
    <row r="41" spans="1:1" ht="17.399999999999999" x14ac:dyDescent="0.3">
      <c r="A41" s="97" t="s">
        <v>856</v>
      </c>
    </row>
    <row r="42" spans="1:1" ht="17.399999999999999" x14ac:dyDescent="0.3">
      <c r="A42" s="98" t="s">
        <v>857</v>
      </c>
    </row>
    <row r="43" spans="1:1" ht="17.399999999999999" x14ac:dyDescent="0.35">
      <c r="A43" s="99" t="s">
        <v>858</v>
      </c>
    </row>
    <row r="44" spans="1:1" ht="17.399999999999999" x14ac:dyDescent="0.3">
      <c r="A44" s="97" t="s">
        <v>859</v>
      </c>
    </row>
    <row r="45" spans="1:1" ht="34.799999999999997" x14ac:dyDescent="0.35">
      <c r="A45" s="99" t="s">
        <v>860</v>
      </c>
    </row>
    <row r="46" spans="1:1" ht="34.799999999999997" x14ac:dyDescent="0.3">
      <c r="A46" s="98" t="s">
        <v>861</v>
      </c>
    </row>
    <row r="47" spans="1:1" ht="52.2" x14ac:dyDescent="0.3">
      <c r="A47" s="98" t="s">
        <v>862</v>
      </c>
    </row>
    <row r="48" spans="1:1" ht="17.399999999999999" x14ac:dyDescent="0.3">
      <c r="A48" s="98" t="s">
        <v>863</v>
      </c>
    </row>
    <row r="49" spans="1:1" ht="17.399999999999999" x14ac:dyDescent="0.35">
      <c r="A49" s="99" t="s">
        <v>864</v>
      </c>
    </row>
    <row r="50" spans="1:1" ht="17.399999999999999" x14ac:dyDescent="0.3">
      <c r="A50" s="97" t="s">
        <v>865</v>
      </c>
    </row>
    <row r="51" spans="1:1" ht="34.799999999999997" x14ac:dyDescent="0.35">
      <c r="A51" s="99" t="s">
        <v>866</v>
      </c>
    </row>
    <row r="52" spans="1:1" ht="17.399999999999999" x14ac:dyDescent="0.3">
      <c r="A52" s="98" t="s">
        <v>867</v>
      </c>
    </row>
    <row r="53" spans="1:1" ht="34.799999999999997" x14ac:dyDescent="0.35">
      <c r="A53" s="99" t="s">
        <v>868</v>
      </c>
    </row>
    <row r="54" spans="1:1" ht="17.399999999999999" x14ac:dyDescent="0.3">
      <c r="A54" s="97" t="s">
        <v>869</v>
      </c>
    </row>
    <row r="55" spans="1:1" ht="17.399999999999999" x14ac:dyDescent="0.35">
      <c r="A55" s="99" t="s">
        <v>870</v>
      </c>
    </row>
    <row r="56" spans="1:1" ht="34.799999999999997" x14ac:dyDescent="0.3">
      <c r="A56" s="98" t="s">
        <v>871</v>
      </c>
    </row>
    <row r="57" spans="1:1" ht="17.399999999999999" x14ac:dyDescent="0.3">
      <c r="A57" s="98" t="s">
        <v>872</v>
      </c>
    </row>
    <row r="58" spans="1:1" ht="17.399999999999999" x14ac:dyDescent="0.3">
      <c r="A58" s="98" t="s">
        <v>873</v>
      </c>
    </row>
    <row r="59" spans="1:1" ht="17.399999999999999" x14ac:dyDescent="0.3">
      <c r="A59" s="97" t="s">
        <v>874</v>
      </c>
    </row>
    <row r="60" spans="1:1" ht="34.799999999999997" x14ac:dyDescent="0.3">
      <c r="A60" s="98" t="s">
        <v>875</v>
      </c>
    </row>
    <row r="61" spans="1:1" ht="17.399999999999999" x14ac:dyDescent="0.3">
      <c r="A61" s="100"/>
    </row>
    <row r="62" spans="1:1" ht="18" x14ac:dyDescent="0.3">
      <c r="A62" s="94" t="s">
        <v>876</v>
      </c>
    </row>
    <row r="63" spans="1:1" ht="17.399999999999999" x14ac:dyDescent="0.3">
      <c r="A63" s="97" t="s">
        <v>877</v>
      </c>
    </row>
    <row r="64" spans="1:1" ht="34.799999999999997" x14ac:dyDescent="0.3">
      <c r="A64" s="98" t="s">
        <v>878</v>
      </c>
    </row>
    <row r="65" spans="1:1" ht="17.399999999999999" x14ac:dyDescent="0.3">
      <c r="A65" s="98" t="s">
        <v>879</v>
      </c>
    </row>
    <row r="66" spans="1:1" ht="34.799999999999997" x14ac:dyDescent="0.3">
      <c r="A66" s="96" t="s">
        <v>880</v>
      </c>
    </row>
    <row r="67" spans="1:1" ht="34.799999999999997" x14ac:dyDescent="0.3">
      <c r="A67" s="96" t="s">
        <v>881</v>
      </c>
    </row>
    <row r="68" spans="1:1" ht="34.799999999999997" x14ac:dyDescent="0.3">
      <c r="A68" s="96" t="s">
        <v>882</v>
      </c>
    </row>
    <row r="69" spans="1:1" ht="17.399999999999999" x14ac:dyDescent="0.3">
      <c r="A69" s="101" t="s">
        <v>883</v>
      </c>
    </row>
    <row r="70" spans="1:1" ht="52.2" x14ac:dyDescent="0.3">
      <c r="A70" s="96" t="s">
        <v>884</v>
      </c>
    </row>
    <row r="71" spans="1:1" ht="17.399999999999999" x14ac:dyDescent="0.3">
      <c r="A71" s="96" t="s">
        <v>885</v>
      </c>
    </row>
    <row r="72" spans="1:1" ht="17.399999999999999" x14ac:dyDescent="0.3">
      <c r="A72" s="101" t="s">
        <v>886</v>
      </c>
    </row>
    <row r="73" spans="1:1" ht="17.399999999999999" x14ac:dyDescent="0.3">
      <c r="A73" s="96" t="s">
        <v>887</v>
      </c>
    </row>
    <row r="74" spans="1:1" ht="17.399999999999999" x14ac:dyDescent="0.3">
      <c r="A74" s="101" t="s">
        <v>888</v>
      </c>
    </row>
    <row r="75" spans="1:1" ht="34.799999999999997" x14ac:dyDescent="0.3">
      <c r="A75" s="96" t="s">
        <v>889</v>
      </c>
    </row>
    <row r="76" spans="1:1" ht="17.399999999999999" x14ac:dyDescent="0.3">
      <c r="A76" s="96" t="s">
        <v>890</v>
      </c>
    </row>
    <row r="77" spans="1:1" ht="52.2" x14ac:dyDescent="0.3">
      <c r="A77" s="96" t="s">
        <v>891</v>
      </c>
    </row>
    <row r="78" spans="1:1" ht="17.399999999999999" x14ac:dyDescent="0.3">
      <c r="A78" s="101" t="s">
        <v>892</v>
      </c>
    </row>
    <row r="79" spans="1:1" ht="17.399999999999999" x14ac:dyDescent="0.35">
      <c r="A79" s="95" t="s">
        <v>893</v>
      </c>
    </row>
    <row r="80" spans="1:1" ht="17.399999999999999" x14ac:dyDescent="0.3">
      <c r="A80" s="101" t="s">
        <v>894</v>
      </c>
    </row>
    <row r="81" spans="1:1" ht="34.799999999999997" x14ac:dyDescent="0.3">
      <c r="A81" s="96" t="s">
        <v>895</v>
      </c>
    </row>
    <row r="82" spans="1:1" ht="34.799999999999997" x14ac:dyDescent="0.3">
      <c r="A82" s="96" t="s">
        <v>896</v>
      </c>
    </row>
    <row r="83" spans="1:1" ht="34.799999999999997" x14ac:dyDescent="0.3">
      <c r="A83" s="96" t="s">
        <v>897</v>
      </c>
    </row>
    <row r="84" spans="1:1" ht="34.799999999999997" x14ac:dyDescent="0.3">
      <c r="A84" s="96" t="s">
        <v>898</v>
      </c>
    </row>
    <row r="85" spans="1:1" ht="34.799999999999997" x14ac:dyDescent="0.3">
      <c r="A85" s="96" t="s">
        <v>899</v>
      </c>
    </row>
    <row r="86" spans="1:1" ht="17.399999999999999" x14ac:dyDescent="0.3">
      <c r="A86" s="101" t="s">
        <v>900</v>
      </c>
    </row>
    <row r="87" spans="1:1" ht="17.399999999999999" x14ac:dyDescent="0.3">
      <c r="A87" s="96" t="s">
        <v>901</v>
      </c>
    </row>
    <row r="88" spans="1:1" ht="34.799999999999997" x14ac:dyDescent="0.3">
      <c r="A88" s="96" t="s">
        <v>902</v>
      </c>
    </row>
    <row r="89" spans="1:1" ht="17.399999999999999" x14ac:dyDescent="0.3">
      <c r="A89" s="101" t="s">
        <v>903</v>
      </c>
    </row>
    <row r="90" spans="1:1" ht="34.799999999999997" x14ac:dyDescent="0.3">
      <c r="A90" s="96" t="s">
        <v>904</v>
      </c>
    </row>
    <row r="91" spans="1:1" ht="17.399999999999999" x14ac:dyDescent="0.3">
      <c r="A91" s="101" t="s">
        <v>905</v>
      </c>
    </row>
    <row r="92" spans="1:1" ht="17.399999999999999" x14ac:dyDescent="0.35">
      <c r="A92" s="95" t="s">
        <v>906</v>
      </c>
    </row>
    <row r="93" spans="1:1" ht="17.399999999999999" x14ac:dyDescent="0.3">
      <c r="A93" s="96" t="s">
        <v>907</v>
      </c>
    </row>
    <row r="94" spans="1:1" ht="17.399999999999999" x14ac:dyDescent="0.3">
      <c r="A94" s="96"/>
    </row>
    <row r="95" spans="1:1" ht="18" x14ac:dyDescent="0.3">
      <c r="A95" s="94" t="s">
        <v>908</v>
      </c>
    </row>
    <row r="96" spans="1:1" ht="34.799999999999997" x14ac:dyDescent="0.35">
      <c r="A96" s="95" t="s">
        <v>909</v>
      </c>
    </row>
    <row r="97" spans="1:1" ht="17.399999999999999" x14ac:dyDescent="0.35">
      <c r="A97" s="95" t="s">
        <v>910</v>
      </c>
    </row>
    <row r="98" spans="1:1" ht="17.399999999999999" x14ac:dyDescent="0.3">
      <c r="A98" s="101" t="s">
        <v>911</v>
      </c>
    </row>
    <row r="99" spans="1:1" ht="17.399999999999999" x14ac:dyDescent="0.3">
      <c r="A99" s="93" t="s">
        <v>912</v>
      </c>
    </row>
    <row r="100" spans="1:1" ht="17.399999999999999" x14ac:dyDescent="0.3">
      <c r="A100" s="96" t="s">
        <v>913</v>
      </c>
    </row>
    <row r="101" spans="1:1" ht="17.399999999999999" x14ac:dyDescent="0.3">
      <c r="A101" s="96" t="s">
        <v>914</v>
      </c>
    </row>
    <row r="102" spans="1:1" ht="17.399999999999999" x14ac:dyDescent="0.3">
      <c r="A102" s="96" t="s">
        <v>915</v>
      </c>
    </row>
    <row r="103" spans="1:1" ht="17.399999999999999" x14ac:dyDescent="0.3">
      <c r="A103" s="96" t="s">
        <v>916</v>
      </c>
    </row>
    <row r="104" spans="1:1" ht="34.799999999999997" x14ac:dyDescent="0.3">
      <c r="A104" s="96" t="s">
        <v>917</v>
      </c>
    </row>
    <row r="105" spans="1:1" ht="17.399999999999999" x14ac:dyDescent="0.3">
      <c r="A105" s="93" t="s">
        <v>918</v>
      </c>
    </row>
    <row r="106" spans="1:1" ht="17.399999999999999" x14ac:dyDescent="0.3">
      <c r="A106" s="96" t="s">
        <v>919</v>
      </c>
    </row>
    <row r="107" spans="1:1" ht="17.399999999999999" x14ac:dyDescent="0.3">
      <c r="A107" s="96" t="s">
        <v>920</v>
      </c>
    </row>
    <row r="108" spans="1:1" ht="17.399999999999999" x14ac:dyDescent="0.3">
      <c r="A108" s="96" t="s">
        <v>921</v>
      </c>
    </row>
    <row r="109" spans="1:1" ht="17.399999999999999" x14ac:dyDescent="0.3">
      <c r="A109" s="96" t="s">
        <v>922</v>
      </c>
    </row>
    <row r="110" spans="1:1" ht="17.399999999999999" x14ac:dyDescent="0.3">
      <c r="A110" s="96" t="s">
        <v>923</v>
      </c>
    </row>
    <row r="111" spans="1:1" ht="17.399999999999999" x14ac:dyDescent="0.3">
      <c r="A111" s="96" t="s">
        <v>924</v>
      </c>
    </row>
    <row r="112" spans="1:1" ht="17.399999999999999" x14ac:dyDescent="0.3">
      <c r="A112" s="101" t="s">
        <v>925</v>
      </c>
    </row>
    <row r="113" spans="1:1" ht="17.399999999999999" x14ac:dyDescent="0.3">
      <c r="A113" s="96" t="s">
        <v>926</v>
      </c>
    </row>
    <row r="114" spans="1:1" ht="17.399999999999999" x14ac:dyDescent="0.3">
      <c r="A114" s="93" t="s">
        <v>927</v>
      </c>
    </row>
    <row r="115" spans="1:1" ht="17.399999999999999" x14ac:dyDescent="0.3">
      <c r="A115" s="96" t="s">
        <v>928</v>
      </c>
    </row>
    <row r="116" spans="1:1" ht="17.399999999999999" x14ac:dyDescent="0.3">
      <c r="A116" s="96" t="s">
        <v>929</v>
      </c>
    </row>
    <row r="117" spans="1:1" ht="17.399999999999999" x14ac:dyDescent="0.3">
      <c r="A117" s="93" t="s">
        <v>930</v>
      </c>
    </row>
    <row r="118" spans="1:1" ht="17.399999999999999" x14ac:dyDescent="0.3">
      <c r="A118" s="96" t="s">
        <v>931</v>
      </c>
    </row>
    <row r="119" spans="1:1" ht="17.399999999999999" x14ac:dyDescent="0.3">
      <c r="A119" s="96" t="s">
        <v>932</v>
      </c>
    </row>
    <row r="120" spans="1:1" ht="17.399999999999999" x14ac:dyDescent="0.3">
      <c r="A120" s="96" t="s">
        <v>933</v>
      </c>
    </row>
    <row r="121" spans="1:1" ht="17.399999999999999" x14ac:dyDescent="0.3">
      <c r="A121" s="101" t="s">
        <v>934</v>
      </c>
    </row>
    <row r="122" spans="1:1" ht="17.399999999999999" x14ac:dyDescent="0.3">
      <c r="A122" s="93" t="s">
        <v>935</v>
      </c>
    </row>
    <row r="123" spans="1:1" ht="17.399999999999999" x14ac:dyDescent="0.3">
      <c r="A123" s="93" t="s">
        <v>936</v>
      </c>
    </row>
    <row r="124" spans="1:1" ht="17.399999999999999" x14ac:dyDescent="0.3">
      <c r="A124" s="96" t="s">
        <v>937</v>
      </c>
    </row>
    <row r="125" spans="1:1" ht="17.399999999999999" x14ac:dyDescent="0.3">
      <c r="A125" s="96" t="s">
        <v>938</v>
      </c>
    </row>
    <row r="126" spans="1:1" ht="17.399999999999999" x14ac:dyDescent="0.3">
      <c r="A126" s="96" t="s">
        <v>939</v>
      </c>
    </row>
    <row r="127" spans="1:1" ht="17.399999999999999" x14ac:dyDescent="0.3">
      <c r="A127" s="96" t="s">
        <v>940</v>
      </c>
    </row>
    <row r="128" spans="1:1" ht="17.399999999999999" x14ac:dyDescent="0.3">
      <c r="A128" s="96" t="s">
        <v>941</v>
      </c>
    </row>
    <row r="129" spans="1:1" ht="17.399999999999999" x14ac:dyDescent="0.3">
      <c r="A129" s="101" t="s">
        <v>942</v>
      </c>
    </row>
    <row r="130" spans="1:1" ht="34.799999999999997" x14ac:dyDescent="0.3">
      <c r="A130" s="96" t="s">
        <v>943</v>
      </c>
    </row>
    <row r="131" spans="1:1" ht="69.599999999999994" x14ac:dyDescent="0.3">
      <c r="A131" s="96" t="s">
        <v>944</v>
      </c>
    </row>
    <row r="132" spans="1:1" ht="34.799999999999997" x14ac:dyDescent="0.3">
      <c r="A132" s="96" t="s">
        <v>945</v>
      </c>
    </row>
    <row r="133" spans="1:1" ht="17.399999999999999" x14ac:dyDescent="0.3">
      <c r="A133" s="101" t="s">
        <v>946</v>
      </c>
    </row>
    <row r="134" spans="1:1" ht="34.799999999999997" x14ac:dyDescent="0.3">
      <c r="A134" s="93" t="s">
        <v>947</v>
      </c>
    </row>
    <row r="135" spans="1:1" ht="17.399999999999999" x14ac:dyDescent="0.3">
      <c r="A135" s="93"/>
    </row>
    <row r="136" spans="1:1" ht="18" x14ac:dyDescent="0.3">
      <c r="A136" s="94" t="s">
        <v>948</v>
      </c>
    </row>
    <row r="137" spans="1:1" ht="17.399999999999999" x14ac:dyDescent="0.3">
      <c r="A137" s="96" t="s">
        <v>949</v>
      </c>
    </row>
    <row r="138" spans="1:1" ht="34.799999999999997" x14ac:dyDescent="0.3">
      <c r="A138" s="98" t="s">
        <v>950</v>
      </c>
    </row>
    <row r="139" spans="1:1" ht="34.799999999999997" x14ac:dyDescent="0.3">
      <c r="A139" s="98" t="s">
        <v>951</v>
      </c>
    </row>
    <row r="140" spans="1:1" ht="17.399999999999999" x14ac:dyDescent="0.3">
      <c r="A140" s="97" t="s">
        <v>952</v>
      </c>
    </row>
    <row r="141" spans="1:1" ht="17.399999999999999" x14ac:dyDescent="0.3">
      <c r="A141" s="102" t="s">
        <v>953</v>
      </c>
    </row>
    <row r="142" spans="1:1" ht="34.799999999999997" x14ac:dyDescent="0.35">
      <c r="A142" s="99" t="s">
        <v>954</v>
      </c>
    </row>
    <row r="143" spans="1:1" ht="17.399999999999999" x14ac:dyDescent="0.3">
      <c r="A143" s="98" t="s">
        <v>955</v>
      </c>
    </row>
    <row r="144" spans="1:1" ht="17.399999999999999" x14ac:dyDescent="0.3">
      <c r="A144" s="98" t="s">
        <v>956</v>
      </c>
    </row>
    <row r="145" spans="1:1" ht="17.399999999999999" x14ac:dyDescent="0.3">
      <c r="A145" s="102" t="s">
        <v>957</v>
      </c>
    </row>
    <row r="146" spans="1:1" ht="17.399999999999999" x14ac:dyDescent="0.3">
      <c r="A146" s="97" t="s">
        <v>958</v>
      </c>
    </row>
    <row r="147" spans="1:1" ht="17.399999999999999" x14ac:dyDescent="0.3">
      <c r="A147" s="102" t="s">
        <v>959</v>
      </c>
    </row>
    <row r="148" spans="1:1" ht="17.399999999999999" x14ac:dyDescent="0.3">
      <c r="A148" s="98" t="s">
        <v>960</v>
      </c>
    </row>
    <row r="149" spans="1:1" ht="17.399999999999999" x14ac:dyDescent="0.3">
      <c r="A149" s="98" t="s">
        <v>961</v>
      </c>
    </row>
    <row r="150" spans="1:1" ht="17.399999999999999" x14ac:dyDescent="0.3">
      <c r="A150" s="98" t="s">
        <v>962</v>
      </c>
    </row>
    <row r="151" spans="1:1" ht="34.799999999999997" x14ac:dyDescent="0.3">
      <c r="A151" s="102" t="s">
        <v>963</v>
      </c>
    </row>
    <row r="152" spans="1:1" ht="17.399999999999999" x14ac:dyDescent="0.3">
      <c r="A152" s="97" t="s">
        <v>964</v>
      </c>
    </row>
    <row r="153" spans="1:1" ht="17.399999999999999" x14ac:dyDescent="0.3">
      <c r="A153" s="98" t="s">
        <v>965</v>
      </c>
    </row>
    <row r="154" spans="1:1" ht="17.399999999999999" x14ac:dyDescent="0.3">
      <c r="A154" s="98" t="s">
        <v>966</v>
      </c>
    </row>
    <row r="155" spans="1:1" ht="17.399999999999999" x14ac:dyDescent="0.3">
      <c r="A155" s="98" t="s">
        <v>967</v>
      </c>
    </row>
    <row r="156" spans="1:1" ht="17.399999999999999" x14ac:dyDescent="0.3">
      <c r="A156" s="98" t="s">
        <v>968</v>
      </c>
    </row>
    <row r="157" spans="1:1" ht="34.799999999999997" x14ac:dyDescent="0.3">
      <c r="A157" s="98" t="s">
        <v>969</v>
      </c>
    </row>
    <row r="158" spans="1:1" ht="34.799999999999997" x14ac:dyDescent="0.3">
      <c r="A158" s="98" t="s">
        <v>970</v>
      </c>
    </row>
    <row r="159" spans="1:1" ht="17.399999999999999" x14ac:dyDescent="0.3">
      <c r="A159" s="97" t="s">
        <v>971</v>
      </c>
    </row>
    <row r="160" spans="1:1" ht="34.799999999999997" x14ac:dyDescent="0.3">
      <c r="A160" s="98" t="s">
        <v>972</v>
      </c>
    </row>
    <row r="161" spans="1:1" ht="34.799999999999997" x14ac:dyDescent="0.3">
      <c r="A161" s="98" t="s">
        <v>973</v>
      </c>
    </row>
    <row r="162" spans="1:1" ht="17.399999999999999" x14ac:dyDescent="0.3">
      <c r="A162" s="98" t="s">
        <v>974</v>
      </c>
    </row>
    <row r="163" spans="1:1" ht="17.399999999999999" x14ac:dyDescent="0.3">
      <c r="A163" s="97" t="s">
        <v>975</v>
      </c>
    </row>
    <row r="164" spans="1:1" ht="34.799999999999997" x14ac:dyDescent="0.35">
      <c r="A164" s="99" t="s">
        <v>989</v>
      </c>
    </row>
    <row r="165" spans="1:1" ht="34.799999999999997" x14ac:dyDescent="0.3">
      <c r="A165" s="98" t="s">
        <v>976</v>
      </c>
    </row>
    <row r="166" spans="1:1" ht="17.399999999999999" x14ac:dyDescent="0.3">
      <c r="A166" s="97" t="s">
        <v>977</v>
      </c>
    </row>
    <row r="167" spans="1:1" ht="17.399999999999999" x14ac:dyDescent="0.3">
      <c r="A167" s="98" t="s">
        <v>978</v>
      </c>
    </row>
    <row r="168" spans="1:1" ht="17.399999999999999" x14ac:dyDescent="0.3">
      <c r="A168" s="97" t="s">
        <v>979</v>
      </c>
    </row>
    <row r="169" spans="1:1" ht="17.399999999999999" x14ac:dyDescent="0.35">
      <c r="A169" s="99" t="s">
        <v>980</v>
      </c>
    </row>
    <row r="170" spans="1:1" ht="17.399999999999999" x14ac:dyDescent="0.35">
      <c r="A170" s="99"/>
    </row>
    <row r="171" spans="1:1" ht="17.399999999999999" x14ac:dyDescent="0.35">
      <c r="A171" s="99"/>
    </row>
    <row r="172" spans="1:1" ht="17.399999999999999" x14ac:dyDescent="0.35">
      <c r="A172" s="99"/>
    </row>
    <row r="173" spans="1:1" ht="17.399999999999999" x14ac:dyDescent="0.35">
      <c r="A173" s="99"/>
    </row>
    <row r="174" spans="1:1" ht="17.399999999999999" x14ac:dyDescent="0.35">
      <c r="A174" s="9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A311-765B-470C-8F5B-2FA119D12DFC}">
  <sheetPr>
    <tabColor rgb="FF243386"/>
    <pageSetUpPr fitToPage="1"/>
  </sheetPr>
  <dimension ref="B1:F46"/>
  <sheetViews>
    <sheetView zoomScale="85" zoomScaleNormal="85" workbookViewId="0">
      <selection activeCell="F23" sqref="F23"/>
    </sheetView>
  </sheetViews>
  <sheetFormatPr defaultColWidth="15.88671875" defaultRowHeight="14.4" x14ac:dyDescent="0.3"/>
  <cols>
    <col min="1" max="1" width="3.44140625" style="17" customWidth="1"/>
    <col min="2" max="2" width="68.44140625" style="17" bestFit="1" customWidth="1"/>
    <col min="3" max="6" width="15.6640625" style="17" bestFit="1" customWidth="1"/>
    <col min="7" max="7" width="5.109375" style="17" customWidth="1"/>
    <col min="8" max="16384" width="15.88671875" style="17"/>
  </cols>
  <sheetData>
    <row r="1" spans="2:6" ht="12" customHeight="1" x14ac:dyDescent="0.3"/>
    <row r="2" spans="2:6" ht="12" customHeight="1" x14ac:dyDescent="0.3"/>
    <row r="3" spans="2:6" ht="12" customHeight="1" x14ac:dyDescent="0.3"/>
    <row r="4" spans="2:6" ht="36" customHeight="1" x14ac:dyDescent="0.3">
      <c r="B4" s="219" t="s">
        <v>2494</v>
      </c>
      <c r="C4" s="440"/>
      <c r="D4" s="440"/>
    </row>
    <row r="5" spans="2:6" ht="15.6" x14ac:dyDescent="0.3">
      <c r="B5" s="220" t="s">
        <v>2495</v>
      </c>
      <c r="C5" s="221"/>
      <c r="D5" s="221"/>
      <c r="E5" s="221"/>
      <c r="F5" s="221"/>
    </row>
    <row r="6" spans="2:6" ht="3.75" customHeight="1" x14ac:dyDescent="0.3">
      <c r="B6" s="222"/>
      <c r="C6" s="223"/>
      <c r="D6" s="223"/>
      <c r="E6" s="223"/>
      <c r="F6" s="223"/>
    </row>
    <row r="7" spans="2:6" ht="3" customHeight="1" x14ac:dyDescent="0.3">
      <c r="B7" s="222"/>
    </row>
    <row r="8" spans="2:6" ht="3.75" customHeight="1" x14ac:dyDescent="0.3"/>
    <row r="9" spans="2:6" x14ac:dyDescent="0.3">
      <c r="B9" s="224" t="s">
        <v>2496</v>
      </c>
      <c r="C9" s="225" t="s">
        <v>2775</v>
      </c>
      <c r="D9" s="225"/>
      <c r="E9" s="225"/>
      <c r="F9" s="225"/>
    </row>
    <row r="10" spans="2:6" x14ac:dyDescent="0.3">
      <c r="B10" s="226" t="s">
        <v>2497</v>
      </c>
      <c r="C10" s="227">
        <v>1674200.5197496498</v>
      </c>
      <c r="D10" s="228"/>
      <c r="E10" s="228"/>
      <c r="F10" s="228"/>
    </row>
    <row r="11" spans="2:6" x14ac:dyDescent="0.3">
      <c r="B11" s="226" t="s">
        <v>2498</v>
      </c>
      <c r="C11" s="227">
        <v>1357740.90934296</v>
      </c>
      <c r="D11" s="228"/>
      <c r="E11" s="228"/>
      <c r="F11" s="228"/>
    </row>
    <row r="12" spans="2:6" x14ac:dyDescent="0.3">
      <c r="B12" s="229" t="s">
        <v>2499</v>
      </c>
      <c r="C12" s="230">
        <v>1357740.90934296</v>
      </c>
      <c r="D12" s="231"/>
      <c r="E12" s="231"/>
      <c r="F12" s="231"/>
    </row>
    <row r="13" spans="2:6" x14ac:dyDescent="0.3">
      <c r="B13" s="232" t="s">
        <v>2500</v>
      </c>
      <c r="C13" s="233">
        <v>0.21100000000000002</v>
      </c>
      <c r="D13" s="233"/>
      <c r="E13" s="233"/>
      <c r="F13" s="233"/>
    </row>
    <row r="14" spans="2:6" x14ac:dyDescent="0.3">
      <c r="B14" s="226" t="s">
        <v>2501</v>
      </c>
      <c r="C14" s="234">
        <v>0.22899999999999998</v>
      </c>
      <c r="D14" s="234"/>
      <c r="E14" s="234"/>
      <c r="F14" s="234"/>
    </row>
    <row r="15" spans="2:6" x14ac:dyDescent="0.3">
      <c r="B15" s="226" t="s">
        <v>2502</v>
      </c>
      <c r="C15" s="227">
        <v>1335112.6008568099</v>
      </c>
      <c r="D15" s="228"/>
      <c r="E15" s="228"/>
      <c r="F15" s="228"/>
    </row>
    <row r="16" spans="2:6" x14ac:dyDescent="0.3">
      <c r="B16" s="226" t="s">
        <v>2503</v>
      </c>
      <c r="C16" s="227">
        <v>58570.556098019995</v>
      </c>
      <c r="D16" s="228"/>
      <c r="E16" s="228"/>
      <c r="F16" s="228"/>
    </row>
    <row r="17" spans="2:6" x14ac:dyDescent="0.3">
      <c r="B17" s="235" t="s">
        <v>2504</v>
      </c>
      <c r="C17" s="227">
        <v>630.55924972999856</v>
      </c>
      <c r="D17" s="228"/>
      <c r="E17" s="228"/>
      <c r="F17" s="228"/>
    </row>
    <row r="18" spans="2:6" x14ac:dyDescent="0.3">
      <c r="B18" s="236" t="s">
        <v>2505</v>
      </c>
      <c r="C18" s="419">
        <v>17857</v>
      </c>
      <c r="D18" s="238"/>
      <c r="E18" s="238"/>
      <c r="F18" s="238"/>
    </row>
    <row r="19" spans="2:6" x14ac:dyDescent="0.3">
      <c r="B19" s="239" t="s">
        <v>2506</v>
      </c>
      <c r="C19" s="237">
        <v>-53.45900657</v>
      </c>
      <c r="D19" s="238"/>
      <c r="E19" s="238"/>
      <c r="F19" s="238"/>
    </row>
    <row r="20" spans="2:6" x14ac:dyDescent="0.3">
      <c r="B20" s="226" t="s">
        <v>2507</v>
      </c>
      <c r="C20" s="227">
        <v>7.5561110599999992</v>
      </c>
      <c r="D20" s="228"/>
      <c r="E20" s="228"/>
      <c r="F20" s="228"/>
    </row>
    <row r="21" spans="2:6" ht="9.75" customHeight="1" x14ac:dyDescent="0.3">
      <c r="B21" s="222"/>
      <c r="C21" s="223"/>
      <c r="D21" s="223"/>
      <c r="E21" s="223"/>
      <c r="F21" s="223"/>
    </row>
    <row r="22" spans="2:6" ht="15.6" x14ac:dyDescent="0.3">
      <c r="B22" s="240"/>
      <c r="C22" s="223"/>
      <c r="D22" s="223"/>
      <c r="E22" s="223"/>
      <c r="F22" s="223"/>
    </row>
    <row r="23" spans="2:6" x14ac:dyDescent="0.3">
      <c r="B23" s="241" t="s">
        <v>2508</v>
      </c>
      <c r="C23" s="242"/>
      <c r="D23" s="242"/>
      <c r="E23" s="242"/>
      <c r="F23" s="242"/>
    </row>
    <row r="24" spans="2:6" x14ac:dyDescent="0.3">
      <c r="B24" s="243" t="s">
        <v>2509</v>
      </c>
      <c r="C24" s="247">
        <v>1357.741</v>
      </c>
      <c r="D24" s="244"/>
      <c r="E24" s="244"/>
      <c r="F24" s="244"/>
    </row>
    <row r="25" spans="2:6" x14ac:dyDescent="0.3">
      <c r="B25" s="241" t="s">
        <v>2510</v>
      </c>
      <c r="C25" s="242"/>
      <c r="D25" s="242"/>
      <c r="E25" s="242"/>
      <c r="F25" s="242"/>
    </row>
    <row r="26" spans="2:6" ht="3" customHeight="1" x14ac:dyDescent="0.3">
      <c r="B26" s="245"/>
      <c r="C26" s="242"/>
      <c r="D26" s="242"/>
      <c r="E26" s="242"/>
      <c r="F26" s="242"/>
    </row>
    <row r="27" spans="2:6" x14ac:dyDescent="0.3">
      <c r="B27" s="229" t="s">
        <v>2511</v>
      </c>
      <c r="C27" s="235"/>
      <c r="D27" s="235"/>
      <c r="E27" s="235"/>
      <c r="F27" s="235"/>
    </row>
    <row r="28" spans="2:6" x14ac:dyDescent="0.3">
      <c r="B28" s="246" t="s">
        <v>2512</v>
      </c>
      <c r="C28" s="247">
        <v>3.9473168313034881</v>
      </c>
      <c r="D28" s="248"/>
      <c r="E28" s="248"/>
      <c r="F28" s="249"/>
    </row>
    <row r="29" spans="2:6" x14ac:dyDescent="0.3">
      <c r="B29" s="246" t="s">
        <v>2513</v>
      </c>
      <c r="C29" s="247">
        <v>25.012663398438438</v>
      </c>
      <c r="D29" s="249"/>
      <c r="E29" s="249"/>
      <c r="F29" s="249"/>
    </row>
    <row r="30" spans="2:6" x14ac:dyDescent="0.3">
      <c r="B30" s="246" t="s">
        <v>2514</v>
      </c>
      <c r="C30" s="247">
        <v>1328.7810197702581</v>
      </c>
      <c r="D30" s="249"/>
      <c r="E30" s="249"/>
      <c r="F30" s="249"/>
    </row>
    <row r="31" spans="2:6" x14ac:dyDescent="0.3">
      <c r="B31" s="229" t="s">
        <v>2515</v>
      </c>
      <c r="C31" s="250"/>
      <c r="D31" s="251"/>
      <c r="E31" s="251"/>
      <c r="F31" s="251"/>
    </row>
    <row r="32" spans="2:6" x14ac:dyDescent="0.3">
      <c r="B32" s="246" t="s">
        <v>2516</v>
      </c>
      <c r="C32" s="247">
        <v>1290.8994318410307</v>
      </c>
      <c r="D32" s="249"/>
      <c r="E32" s="249"/>
      <c r="F32" s="249"/>
    </row>
    <row r="33" spans="2:6" x14ac:dyDescent="0.3">
      <c r="B33" s="246" t="s">
        <v>2517</v>
      </c>
      <c r="C33" s="247">
        <v>34.28819692694664</v>
      </c>
      <c r="D33" s="249"/>
      <c r="E33" s="249"/>
      <c r="F33" s="249"/>
    </row>
    <row r="34" spans="2:6" x14ac:dyDescent="0.3">
      <c r="B34" s="246" t="s">
        <v>2518</v>
      </c>
      <c r="C34" s="247">
        <v>0</v>
      </c>
      <c r="D34" s="253"/>
      <c r="E34" s="253"/>
      <c r="F34" s="253"/>
    </row>
    <row r="35" spans="2:6" x14ac:dyDescent="0.3">
      <c r="B35" s="246" t="s">
        <v>2519</v>
      </c>
      <c r="C35" s="247">
        <v>32.553371232022528</v>
      </c>
      <c r="D35" s="253"/>
      <c r="E35" s="253"/>
      <c r="F35" s="253"/>
    </row>
    <row r="36" spans="2:6" x14ac:dyDescent="0.3">
      <c r="B36" s="229" t="s">
        <v>2520</v>
      </c>
      <c r="C36" s="254"/>
      <c r="D36" s="251"/>
      <c r="E36" s="251"/>
      <c r="F36" s="251"/>
    </row>
    <row r="37" spans="2:6" ht="28.8" x14ac:dyDescent="0.3">
      <c r="B37" s="246" t="s">
        <v>2521</v>
      </c>
      <c r="C37" s="247">
        <v>1024.7642845317387</v>
      </c>
      <c r="D37" s="249"/>
      <c r="E37" s="249"/>
      <c r="F37" s="249"/>
    </row>
    <row r="38" spans="2:6" ht="28.8" x14ac:dyDescent="0.3">
      <c r="B38" s="246" t="s">
        <v>2522</v>
      </c>
      <c r="C38" s="247">
        <v>254.51007073249895</v>
      </c>
      <c r="D38" s="249"/>
      <c r="E38" s="249"/>
      <c r="F38" s="249"/>
    </row>
    <row r="39" spans="2:6" x14ac:dyDescent="0.3">
      <c r="B39" s="246" t="s">
        <v>2523</v>
      </c>
      <c r="C39" s="247">
        <v>78.466644735762543</v>
      </c>
      <c r="D39" s="249"/>
      <c r="E39" s="249"/>
      <c r="F39" s="249"/>
    </row>
    <row r="40" spans="2:6" x14ac:dyDescent="0.3">
      <c r="B40" s="229" t="s">
        <v>2524</v>
      </c>
      <c r="C40" s="420"/>
      <c r="D40" s="255"/>
      <c r="E40" s="255"/>
      <c r="F40" s="255"/>
    </row>
    <row r="41" spans="2:6" x14ac:dyDescent="0.3">
      <c r="B41" s="226" t="s">
        <v>2525</v>
      </c>
      <c r="C41" s="256">
        <v>15.803000000000001</v>
      </c>
      <c r="D41" s="257"/>
      <c r="E41" s="257"/>
      <c r="F41" s="258"/>
    </row>
    <row r="42" spans="2:6" ht="28.8" x14ac:dyDescent="0.3">
      <c r="B42" s="235" t="s">
        <v>2526</v>
      </c>
      <c r="C42" s="259">
        <v>5.4320000000000004</v>
      </c>
      <c r="D42" s="260"/>
      <c r="E42" s="260"/>
      <c r="F42" s="260"/>
    </row>
    <row r="46" spans="2:6" x14ac:dyDescent="0.3">
      <c r="F46" s="261" t="s">
        <v>2527</v>
      </c>
    </row>
  </sheetData>
  <mergeCells count="1">
    <mergeCell ref="C4:D4"/>
  </mergeCells>
  <hyperlinks>
    <hyperlink ref="F46" location="Contents!A1" display="To Contents" xr:uid="{77524002-7167-4AAD-97AC-62237EF837D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7DFB4-17E5-4EB6-8435-FD426EAEB3B2}">
  <sheetPr>
    <tabColor rgb="FF243386"/>
    <pageSetUpPr fitToPage="1"/>
  </sheetPr>
  <dimension ref="A3:K131"/>
  <sheetViews>
    <sheetView view="pageBreakPreview" topLeftCell="B1" zoomScale="80" zoomScaleNormal="85" zoomScaleSheetLayoutView="80" workbookViewId="0">
      <selection activeCell="H14" sqref="H14"/>
    </sheetView>
  </sheetViews>
  <sheetFormatPr defaultColWidth="9.109375" defaultRowHeight="14.4" x14ac:dyDescent="0.3"/>
  <cols>
    <col min="1" max="1" width="3.33203125" style="17" customWidth="1"/>
    <col min="2" max="2" width="60.88671875" style="17" customWidth="1"/>
    <col min="3" max="3" width="21.5546875" style="17" customWidth="1"/>
    <col min="4" max="4" width="19.44140625" style="17" customWidth="1"/>
    <col min="5" max="5" width="17.6640625" style="17" customWidth="1"/>
    <col min="6" max="6" width="18.109375" style="17" bestFit="1" customWidth="1"/>
    <col min="7" max="7" width="10.6640625" style="17" customWidth="1"/>
    <col min="8" max="8" width="13.6640625" style="17" bestFit="1" customWidth="1"/>
    <col min="9" max="9" width="10.88671875" style="17" customWidth="1"/>
    <col min="10" max="10" width="5.5546875" style="17" bestFit="1" customWidth="1"/>
    <col min="11" max="11" width="9.33203125" style="17" bestFit="1" customWidth="1"/>
    <col min="12" max="12" width="8.88671875" style="17" customWidth="1"/>
    <col min="13" max="16384" width="9.109375" style="17"/>
  </cols>
  <sheetData>
    <row r="3" spans="2:9" ht="12" customHeight="1" x14ac:dyDescent="0.3"/>
    <row r="4" spans="2:9" ht="17.399999999999999" x14ac:dyDescent="0.3">
      <c r="B4" s="219" t="s">
        <v>2528</v>
      </c>
      <c r="C4" s="219"/>
      <c r="D4" s="219"/>
      <c r="E4" s="219"/>
      <c r="F4" s="219"/>
      <c r="G4" s="219"/>
      <c r="H4" s="219"/>
      <c r="I4" s="219"/>
    </row>
    <row r="5" spans="2:9" ht="4.5" customHeight="1" x14ac:dyDescent="0.3">
      <c r="B5" s="446"/>
      <c r="C5" s="446"/>
      <c r="D5" s="446"/>
      <c r="E5" s="446"/>
      <c r="F5" s="446"/>
      <c r="G5" s="446"/>
      <c r="H5" s="446"/>
      <c r="I5" s="446"/>
    </row>
    <row r="6" spans="2:9" ht="5.25" customHeight="1" x14ac:dyDescent="0.3">
      <c r="B6" s="262"/>
      <c r="C6" s="262"/>
      <c r="D6" s="262"/>
      <c r="E6" s="262"/>
      <c r="F6" s="262"/>
      <c r="G6" s="262"/>
      <c r="H6" s="262"/>
      <c r="I6" s="262"/>
    </row>
    <row r="7" spans="2:9" ht="30.75" customHeight="1" x14ac:dyDescent="0.3">
      <c r="B7" s="263" t="s">
        <v>2529</v>
      </c>
      <c r="C7" s="264"/>
      <c r="D7" s="264"/>
      <c r="E7" s="264"/>
      <c r="F7" s="264" t="str">
        <f>'D. General Issuer Details'!C9</f>
        <v>Q1 2024</v>
      </c>
      <c r="G7" s="264"/>
      <c r="H7" s="264"/>
      <c r="I7" s="264"/>
    </row>
    <row r="8" spans="2:9" x14ac:dyDescent="0.3">
      <c r="B8" s="265" t="s">
        <v>2530</v>
      </c>
      <c r="F8" s="227">
        <f>F10+F13</f>
        <v>81518.364308818753</v>
      </c>
      <c r="G8" s="228"/>
      <c r="H8" s="228"/>
      <c r="I8" s="266"/>
    </row>
    <row r="9" spans="2:9" x14ac:dyDescent="0.3">
      <c r="B9" s="267" t="s">
        <v>2531</v>
      </c>
      <c r="F9" s="268">
        <v>1</v>
      </c>
      <c r="G9" s="228"/>
      <c r="H9" s="228"/>
      <c r="I9" s="266"/>
    </row>
    <row r="10" spans="2:9" x14ac:dyDescent="0.3">
      <c r="B10" s="265" t="s">
        <v>2532</v>
      </c>
      <c r="F10" s="269">
        <f>'A. HTT General'!C56</f>
        <v>18851.249056698754</v>
      </c>
      <c r="G10" s="270"/>
      <c r="H10" s="270"/>
      <c r="I10" s="271"/>
    </row>
    <row r="11" spans="2:9" x14ac:dyDescent="0.3">
      <c r="B11" s="265" t="s">
        <v>2533</v>
      </c>
      <c r="C11" s="265" t="s">
        <v>130</v>
      </c>
      <c r="D11" s="265"/>
      <c r="E11" s="265"/>
      <c r="F11" s="272">
        <f>F10/F13</f>
        <v>0.30081565077404815</v>
      </c>
      <c r="G11" s="271"/>
      <c r="H11" s="271"/>
      <c r="I11" s="271"/>
    </row>
    <row r="12" spans="2:9" x14ac:dyDescent="0.3">
      <c r="B12" s="273"/>
      <c r="C12" s="274" t="s">
        <v>2534</v>
      </c>
      <c r="D12" s="274"/>
      <c r="E12" s="274"/>
      <c r="F12" s="275">
        <v>0.08</v>
      </c>
      <c r="G12" s="275"/>
      <c r="H12" s="275"/>
      <c r="I12" s="276"/>
    </row>
    <row r="13" spans="2:9" x14ac:dyDescent="0.3">
      <c r="B13" s="265" t="s">
        <v>2535</v>
      </c>
      <c r="F13" s="277">
        <f>'D. Table 1-3 - Lending'!I26</f>
        <v>62667.115252119998</v>
      </c>
      <c r="G13" s="266"/>
      <c r="H13" s="266"/>
      <c r="I13" s="266"/>
    </row>
    <row r="14" spans="2:9" x14ac:dyDescent="0.3">
      <c r="C14" s="265" t="s">
        <v>2536</v>
      </c>
      <c r="D14" s="265"/>
      <c r="E14" s="265"/>
      <c r="F14" s="422">
        <v>0</v>
      </c>
      <c r="G14" s="266"/>
      <c r="H14" s="266"/>
      <c r="I14" s="266"/>
    </row>
    <row r="15" spans="2:9" x14ac:dyDescent="0.3">
      <c r="B15" s="265" t="s">
        <v>2537</v>
      </c>
      <c r="F15" s="423">
        <v>9985.4185531599996</v>
      </c>
      <c r="G15" s="266"/>
      <c r="H15" s="266"/>
      <c r="I15" s="266"/>
    </row>
    <row r="16" spans="2:9" x14ac:dyDescent="0.3">
      <c r="B16" s="265" t="s">
        <v>2538</v>
      </c>
      <c r="F16" s="422">
        <v>0</v>
      </c>
      <c r="G16" s="266"/>
      <c r="H16" s="266"/>
      <c r="I16" s="266"/>
    </row>
    <row r="17" spans="1:9" x14ac:dyDescent="0.3">
      <c r="A17" s="252"/>
      <c r="B17" s="278" t="s">
        <v>2539</v>
      </c>
      <c r="C17" s="252"/>
      <c r="F17" s="422">
        <v>0</v>
      </c>
      <c r="G17" s="266"/>
      <c r="H17" s="266"/>
      <c r="I17" s="266"/>
    </row>
    <row r="18" spans="1:9" x14ac:dyDescent="0.3">
      <c r="A18" s="252"/>
      <c r="B18" s="278" t="s">
        <v>2540</v>
      </c>
      <c r="C18" s="252"/>
      <c r="D18" s="279"/>
      <c r="E18" s="279"/>
      <c r="F18" s="421">
        <v>1770.312882447342</v>
      </c>
      <c r="G18" s="280"/>
      <c r="H18" s="281"/>
      <c r="I18" s="281"/>
    </row>
    <row r="19" spans="1:9" x14ac:dyDescent="0.3">
      <c r="A19" s="252"/>
      <c r="B19" s="278" t="s">
        <v>2541</v>
      </c>
      <c r="C19" s="252"/>
      <c r="D19" s="279"/>
      <c r="E19" s="279"/>
      <c r="F19" s="421">
        <v>5552.250557559486</v>
      </c>
      <c r="G19" s="280"/>
      <c r="H19" s="281"/>
      <c r="I19" s="281"/>
    </row>
    <row r="20" spans="1:9" x14ac:dyDescent="0.3">
      <c r="A20" s="252"/>
      <c r="B20" s="278" t="s">
        <v>2542</v>
      </c>
      <c r="C20" s="252"/>
      <c r="D20" s="279"/>
      <c r="E20" s="279"/>
      <c r="F20" s="282">
        <f>F10-F19</f>
        <v>13298.998499139268</v>
      </c>
      <c r="G20" s="280"/>
      <c r="H20" s="281"/>
      <c r="I20" s="281"/>
    </row>
    <row r="21" spans="1:9" x14ac:dyDescent="0.3">
      <c r="A21" s="252"/>
      <c r="B21" s="283"/>
      <c r="C21" s="252"/>
      <c r="D21" s="279"/>
      <c r="E21" s="279"/>
      <c r="F21" s="280"/>
      <c r="G21" s="280"/>
      <c r="H21" s="281"/>
      <c r="I21" s="281"/>
    </row>
    <row r="22" spans="1:9" x14ac:dyDescent="0.3">
      <c r="A22" s="252"/>
      <c r="B22" s="284" t="s">
        <v>2543</v>
      </c>
      <c r="C22" s="285"/>
      <c r="D22" s="286"/>
      <c r="E22" s="286"/>
      <c r="F22" s="287" t="s">
        <v>2544</v>
      </c>
      <c r="G22" s="287"/>
      <c r="H22" s="288"/>
      <c r="I22" s="288"/>
    </row>
    <row r="23" spans="1:9" ht="7.5" customHeight="1" x14ac:dyDescent="0.3">
      <c r="F23" s="252"/>
    </row>
    <row r="24" spans="1:9" ht="17.399999999999999" x14ac:dyDescent="0.3">
      <c r="B24" s="219" t="s">
        <v>2545</v>
      </c>
      <c r="C24" s="219"/>
      <c r="D24" s="219"/>
      <c r="E24" s="219"/>
      <c r="F24" s="424"/>
      <c r="G24" s="219"/>
      <c r="H24" s="219"/>
      <c r="I24" s="219"/>
    </row>
    <row r="25" spans="1:9" ht="5.25" customHeight="1" x14ac:dyDescent="0.3">
      <c r="B25" s="262"/>
      <c r="C25" s="262"/>
      <c r="D25" s="262"/>
      <c r="E25" s="262"/>
      <c r="F25" s="425"/>
      <c r="G25" s="262"/>
      <c r="H25" s="262"/>
      <c r="I25" s="262"/>
    </row>
    <row r="26" spans="1:9" ht="32.25" customHeight="1" x14ac:dyDescent="0.3">
      <c r="B26" s="263" t="s">
        <v>2529</v>
      </c>
      <c r="C26" s="264"/>
      <c r="D26" s="264"/>
      <c r="E26" s="264"/>
      <c r="F26" s="426" t="str">
        <f>+F7</f>
        <v>Q1 2024</v>
      </c>
      <c r="G26" s="264"/>
      <c r="H26" s="264"/>
      <c r="I26" s="264"/>
    </row>
    <row r="27" spans="1:9" x14ac:dyDescent="0.3">
      <c r="B27" s="265" t="s">
        <v>2535</v>
      </c>
      <c r="F27" s="422">
        <f>F13</f>
        <v>62667.115252119998</v>
      </c>
      <c r="G27" s="289"/>
      <c r="H27" s="289"/>
      <c r="I27" s="223"/>
    </row>
    <row r="28" spans="1:9" x14ac:dyDescent="0.3">
      <c r="B28" s="265" t="s">
        <v>2546</v>
      </c>
      <c r="F28" s="282">
        <v>61419</v>
      </c>
      <c r="G28" s="289"/>
      <c r="H28" s="289"/>
      <c r="I28" s="223"/>
    </row>
    <row r="29" spans="1:9" x14ac:dyDescent="0.3">
      <c r="B29" s="278" t="s">
        <v>2547</v>
      </c>
      <c r="C29" s="267" t="s">
        <v>2548</v>
      </c>
      <c r="D29" s="278"/>
      <c r="E29" s="278"/>
      <c r="F29" s="422">
        <v>0</v>
      </c>
      <c r="G29" s="290"/>
      <c r="H29" s="290"/>
      <c r="I29" s="291"/>
    </row>
    <row r="30" spans="1:9" x14ac:dyDescent="0.3">
      <c r="B30" s="252"/>
      <c r="C30" s="278" t="s">
        <v>2549</v>
      </c>
      <c r="D30" s="278"/>
      <c r="E30" s="278"/>
      <c r="F30" s="427">
        <v>0</v>
      </c>
      <c r="G30" s="292"/>
      <c r="H30" s="292"/>
      <c r="I30" s="292"/>
    </row>
    <row r="31" spans="1:9" x14ac:dyDescent="0.3">
      <c r="B31" s="252"/>
      <c r="C31" s="278" t="s">
        <v>2550</v>
      </c>
      <c r="D31" s="278"/>
      <c r="E31" s="278"/>
      <c r="F31" s="282"/>
      <c r="G31" s="293"/>
      <c r="H31" s="293"/>
      <c r="I31" s="293"/>
    </row>
    <row r="32" spans="1:9" x14ac:dyDescent="0.3">
      <c r="B32" s="252"/>
      <c r="C32" s="278" t="s">
        <v>2551</v>
      </c>
      <c r="D32" s="278"/>
      <c r="E32" s="278"/>
      <c r="F32" s="282">
        <v>887.22072082999978</v>
      </c>
      <c r="G32" s="293"/>
      <c r="H32" s="293"/>
      <c r="I32" s="293"/>
    </row>
    <row r="33" spans="2:9" x14ac:dyDescent="0.3">
      <c r="B33" s="252"/>
      <c r="C33" s="278" t="s">
        <v>2552</v>
      </c>
      <c r="D33" s="278"/>
      <c r="E33" s="278"/>
      <c r="F33" s="282">
        <v>23452.966768800085</v>
      </c>
      <c r="G33" s="293"/>
      <c r="H33" s="293"/>
      <c r="I33" s="293"/>
    </row>
    <row r="34" spans="2:9" x14ac:dyDescent="0.3">
      <c r="B34" s="252"/>
      <c r="C34" s="278" t="s">
        <v>2553</v>
      </c>
      <c r="D34" s="278"/>
      <c r="E34" s="278"/>
      <c r="F34" s="282">
        <v>30325.708074229999</v>
      </c>
      <c r="G34" s="293"/>
      <c r="H34" s="293"/>
      <c r="I34" s="293"/>
    </row>
    <row r="35" spans="2:9" x14ac:dyDescent="0.3">
      <c r="B35" s="252"/>
      <c r="C35" s="278" t="s">
        <v>2554</v>
      </c>
      <c r="D35" s="278"/>
      <c r="E35" s="278"/>
      <c r="F35" s="282">
        <v>1914.1578676400002</v>
      </c>
      <c r="G35" s="293"/>
      <c r="H35" s="293"/>
      <c r="I35" s="293"/>
    </row>
    <row r="36" spans="2:9" x14ac:dyDescent="0.3">
      <c r="B36" s="252"/>
      <c r="C36" s="278" t="s">
        <v>2555</v>
      </c>
      <c r="D36" s="278"/>
      <c r="E36" s="278"/>
      <c r="F36" s="282">
        <v>6083.6713033599954</v>
      </c>
      <c r="G36" s="292"/>
      <c r="H36" s="292"/>
      <c r="I36" s="292"/>
    </row>
    <row r="37" spans="2:9" x14ac:dyDescent="0.3">
      <c r="B37" s="252"/>
      <c r="C37" s="278" t="s">
        <v>2556</v>
      </c>
      <c r="D37" s="278"/>
      <c r="E37" s="278"/>
      <c r="F37" s="427"/>
      <c r="G37" s="292"/>
      <c r="H37" s="292"/>
      <c r="I37" s="292"/>
    </row>
    <row r="38" spans="2:9" x14ac:dyDescent="0.3">
      <c r="B38" s="252"/>
      <c r="C38" s="278" t="s">
        <v>2557</v>
      </c>
      <c r="D38" s="278"/>
      <c r="E38" s="278"/>
      <c r="F38" s="427">
        <v>3.3905172600000002</v>
      </c>
      <c r="G38" s="292"/>
      <c r="H38" s="292"/>
      <c r="I38" s="292"/>
    </row>
    <row r="39" spans="2:9" x14ac:dyDescent="0.3">
      <c r="B39" s="278" t="s">
        <v>2558</v>
      </c>
      <c r="C39" s="278" t="s">
        <v>2559</v>
      </c>
      <c r="D39" s="278"/>
      <c r="E39" s="278"/>
      <c r="F39" s="428">
        <v>0.19155817559950483</v>
      </c>
      <c r="G39" s="272"/>
      <c r="H39" s="272"/>
      <c r="I39" s="272"/>
    </row>
    <row r="40" spans="2:9" x14ac:dyDescent="0.3">
      <c r="B40" s="252"/>
      <c r="C40" s="278" t="s">
        <v>2560</v>
      </c>
      <c r="D40" s="278"/>
      <c r="E40" s="278"/>
      <c r="F40" s="428">
        <v>0.80844182440049517</v>
      </c>
      <c r="G40" s="272"/>
      <c r="H40" s="272"/>
      <c r="I40" s="272"/>
    </row>
    <row r="41" spans="2:9" x14ac:dyDescent="0.3">
      <c r="B41" s="252"/>
      <c r="C41" s="278" t="s">
        <v>2561</v>
      </c>
      <c r="D41" s="278"/>
      <c r="E41" s="278"/>
      <c r="F41" s="429">
        <v>0</v>
      </c>
      <c r="G41" s="294"/>
      <c r="H41" s="294"/>
      <c r="I41" s="294"/>
    </row>
    <row r="42" spans="2:9" x14ac:dyDescent="0.3">
      <c r="B42" s="278" t="s">
        <v>2562</v>
      </c>
      <c r="C42" s="278" t="s">
        <v>2563</v>
      </c>
      <c r="D42" s="278"/>
      <c r="E42" s="278"/>
      <c r="F42" s="428">
        <f>'A. HTT General'!G164</f>
        <v>5.4103611541067616E-5</v>
      </c>
      <c r="G42" s="272"/>
      <c r="H42" s="272"/>
      <c r="I42" s="272"/>
    </row>
    <row r="43" spans="2:9" x14ac:dyDescent="0.3">
      <c r="B43" s="252"/>
      <c r="C43" s="278" t="s">
        <v>2564</v>
      </c>
      <c r="D43" s="278"/>
      <c r="E43" s="278"/>
      <c r="F43" s="428">
        <f>'A. HTT General'!G165</f>
        <v>0.99994589638845899</v>
      </c>
      <c r="G43" s="272"/>
      <c r="H43" s="272"/>
      <c r="I43" s="272"/>
    </row>
    <row r="44" spans="2:9" x14ac:dyDescent="0.3">
      <c r="B44" s="252"/>
      <c r="C44" s="278" t="s">
        <v>2565</v>
      </c>
      <c r="D44" s="278"/>
      <c r="E44" s="278"/>
      <c r="F44" s="428">
        <f>'A. HTT General'!G166</f>
        <v>0</v>
      </c>
      <c r="G44" s="272"/>
      <c r="H44" s="272"/>
      <c r="I44" s="272"/>
    </row>
    <row r="45" spans="2:9" x14ac:dyDescent="0.3">
      <c r="B45" s="278" t="s">
        <v>2566</v>
      </c>
      <c r="C45" s="278" t="s">
        <v>208</v>
      </c>
      <c r="D45" s="278"/>
      <c r="E45" s="278"/>
      <c r="F45" s="428">
        <f>'A. HTT General'!G144</f>
        <v>0.95400403218684138</v>
      </c>
      <c r="G45" s="295"/>
      <c r="H45" s="295"/>
      <c r="I45" s="295"/>
    </row>
    <row r="46" spans="2:9" x14ac:dyDescent="0.3">
      <c r="B46" s="252"/>
      <c r="C46" s="278" t="s">
        <v>195</v>
      </c>
      <c r="D46" s="278"/>
      <c r="E46" s="278"/>
      <c r="F46" s="428">
        <f>'A. HTT General'!G138</f>
        <v>4.5995967813158567E-2</v>
      </c>
      <c r="G46" s="295"/>
      <c r="H46" s="295"/>
      <c r="I46" s="295"/>
    </row>
    <row r="47" spans="2:9" x14ac:dyDescent="0.3">
      <c r="B47" s="252"/>
      <c r="C47" s="278" t="s">
        <v>214</v>
      </c>
      <c r="D47" s="278"/>
      <c r="E47" s="278"/>
      <c r="F47" s="422"/>
      <c r="G47" s="296"/>
      <c r="H47" s="296"/>
      <c r="I47" s="296"/>
    </row>
    <row r="48" spans="2:9" x14ac:dyDescent="0.3">
      <c r="B48" s="252"/>
      <c r="C48" s="278" t="s">
        <v>1165</v>
      </c>
      <c r="D48" s="278"/>
      <c r="E48" s="278"/>
      <c r="F48" s="422"/>
      <c r="G48" s="296"/>
      <c r="H48" s="296"/>
      <c r="I48" s="296"/>
    </row>
    <row r="49" spans="2:11" x14ac:dyDescent="0.3">
      <c r="B49" s="252"/>
      <c r="C49" s="278" t="s">
        <v>199</v>
      </c>
      <c r="D49" s="278"/>
      <c r="E49" s="278"/>
      <c r="F49" s="422"/>
      <c r="G49" s="296"/>
      <c r="H49" s="296"/>
      <c r="I49" s="296"/>
    </row>
    <row r="50" spans="2:11" x14ac:dyDescent="0.3">
      <c r="B50" s="252"/>
      <c r="C50" s="278" t="s">
        <v>1167</v>
      </c>
      <c r="D50" s="278"/>
      <c r="E50" s="278"/>
      <c r="F50" s="422"/>
      <c r="G50" s="296"/>
      <c r="H50" s="296"/>
      <c r="I50" s="296"/>
    </row>
    <row r="51" spans="2:11" x14ac:dyDescent="0.3">
      <c r="B51" s="252"/>
      <c r="C51" s="278" t="s">
        <v>128</v>
      </c>
      <c r="D51" s="278"/>
      <c r="E51" s="278"/>
      <c r="F51" s="422"/>
      <c r="G51" s="296"/>
      <c r="H51" s="296"/>
      <c r="I51" s="296"/>
    </row>
    <row r="52" spans="2:11" x14ac:dyDescent="0.3">
      <c r="B52" s="278" t="s">
        <v>2567</v>
      </c>
      <c r="C52" s="252"/>
      <c r="D52" s="252"/>
      <c r="E52" s="252"/>
      <c r="F52" s="430" t="s">
        <v>2568</v>
      </c>
      <c r="G52" s="297"/>
      <c r="H52" s="297"/>
      <c r="I52" s="297"/>
    </row>
    <row r="53" spans="2:11" x14ac:dyDescent="0.3">
      <c r="B53" s="278" t="s">
        <v>2569</v>
      </c>
      <c r="C53" s="252"/>
      <c r="D53" s="252"/>
      <c r="E53" s="252"/>
      <c r="F53" s="430" t="s">
        <v>2568</v>
      </c>
      <c r="G53" s="297"/>
      <c r="H53" s="297"/>
      <c r="I53" s="297"/>
    </row>
    <row r="54" spans="2:11" x14ac:dyDescent="0.3">
      <c r="B54" s="278" t="s">
        <v>2570</v>
      </c>
      <c r="C54" s="252"/>
      <c r="D54" s="252"/>
      <c r="E54" s="252"/>
      <c r="F54" s="430" t="s">
        <v>2568</v>
      </c>
      <c r="G54" s="297"/>
      <c r="H54" s="297"/>
      <c r="I54" s="297"/>
    </row>
    <row r="55" spans="2:11" x14ac:dyDescent="0.3">
      <c r="B55" s="278" t="s">
        <v>2571</v>
      </c>
      <c r="C55" s="278" t="s">
        <v>2572</v>
      </c>
      <c r="D55" s="278"/>
      <c r="E55" s="278"/>
      <c r="F55" s="422">
        <v>0</v>
      </c>
      <c r="G55" s="298"/>
      <c r="H55" s="298"/>
      <c r="I55" s="299"/>
    </row>
    <row r="56" spans="2:11" x14ac:dyDescent="0.3">
      <c r="B56" s="252"/>
      <c r="C56" s="278" t="s">
        <v>2573</v>
      </c>
      <c r="D56" s="278"/>
      <c r="E56" s="278"/>
      <c r="F56" s="299" t="s">
        <v>2574</v>
      </c>
      <c r="G56" s="298"/>
      <c r="H56" s="298"/>
      <c r="I56" s="299"/>
    </row>
    <row r="57" spans="2:11" x14ac:dyDescent="0.3">
      <c r="C57" s="265" t="s">
        <v>2575</v>
      </c>
      <c r="D57" s="265"/>
      <c r="E57" s="265"/>
      <c r="F57" s="296">
        <v>0</v>
      </c>
      <c r="G57" s="298"/>
      <c r="H57" s="298"/>
      <c r="I57" s="299"/>
    </row>
    <row r="58" spans="2:11" x14ac:dyDescent="0.3">
      <c r="C58" s="265"/>
      <c r="D58" s="265"/>
      <c r="E58" s="265"/>
      <c r="F58" s="299"/>
      <c r="G58" s="298"/>
      <c r="H58" s="298"/>
      <c r="I58" s="299"/>
    </row>
    <row r="59" spans="2:11" ht="27" customHeight="1" x14ac:dyDescent="0.3">
      <c r="B59" s="447" t="s">
        <v>2576</v>
      </c>
      <c r="C59" s="447"/>
      <c r="D59" s="447"/>
      <c r="E59" s="265"/>
      <c r="F59" s="299"/>
      <c r="G59" s="298"/>
      <c r="H59" s="298"/>
      <c r="I59" s="299"/>
      <c r="J59"/>
    </row>
    <row r="60" spans="2:11" ht="17.25" customHeight="1" x14ac:dyDescent="0.3">
      <c r="B60" s="300"/>
      <c r="C60" s="300"/>
      <c r="D60" s="300"/>
      <c r="E60" s="300"/>
      <c r="F60" s="300"/>
      <c r="G60" s="300"/>
      <c r="H60" s="300"/>
      <c r="I60" s="300"/>
      <c r="J60" s="300"/>
      <c r="K60" s="300"/>
    </row>
    <row r="61" spans="2:11" x14ac:dyDescent="0.3">
      <c r="B61" s="207" t="s">
        <v>2577</v>
      </c>
      <c r="K61"/>
    </row>
    <row r="62" spans="2:11" x14ac:dyDescent="0.3">
      <c r="B62" s="301" t="s">
        <v>2578</v>
      </c>
      <c r="C62" s="302" t="s">
        <v>2574</v>
      </c>
      <c r="D62" s="302" t="s">
        <v>2579</v>
      </c>
      <c r="E62" s="302" t="s">
        <v>2580</v>
      </c>
      <c r="F62" s="302" t="s">
        <v>2581</v>
      </c>
      <c r="G62" s="302" t="s">
        <v>2582</v>
      </c>
      <c r="H62" s="302" t="s">
        <v>2392</v>
      </c>
      <c r="I62" s="302" t="s">
        <v>2583</v>
      </c>
      <c r="J62" s="302" t="s">
        <v>2584</v>
      </c>
      <c r="K62" s="302" t="s">
        <v>2585</v>
      </c>
    </row>
    <row r="63" spans="2:11" x14ac:dyDescent="0.3">
      <c r="B63" s="302" t="s">
        <v>2586</v>
      </c>
      <c r="C63" s="302"/>
      <c r="D63" s="302"/>
      <c r="E63" s="302"/>
      <c r="F63" s="302"/>
      <c r="G63" s="302"/>
      <c r="H63" s="302"/>
      <c r="I63" s="302"/>
      <c r="J63" s="302"/>
      <c r="K63" s="302"/>
    </row>
    <row r="64" spans="2:11" x14ac:dyDescent="0.3">
      <c r="B64" s="302" t="s">
        <v>2587</v>
      </c>
      <c r="C64" s="303">
        <v>9827.7733262916772</v>
      </c>
      <c r="D64" s="303">
        <v>321.50008487280979</v>
      </c>
      <c r="E64" s="303">
        <v>168.12052051424445</v>
      </c>
      <c r="F64" s="303"/>
      <c r="G64" s="303">
        <v>774.93945776693204</v>
      </c>
      <c r="H64" s="303"/>
      <c r="I64" s="303"/>
      <c r="J64" s="303">
        <v>0</v>
      </c>
      <c r="K64" s="303">
        <v>0</v>
      </c>
    </row>
    <row r="65" spans="2:11" x14ac:dyDescent="0.3">
      <c r="B65" s="302" t="s">
        <v>2588</v>
      </c>
      <c r="C65" s="303">
        <v>5296.4017860592548</v>
      </c>
      <c r="D65" s="303">
        <v>24.986309735032936</v>
      </c>
      <c r="E65" s="303">
        <v>509.1581879889734</v>
      </c>
      <c r="F65" s="303"/>
      <c r="G65" s="303">
        <v>1235.7503825476517</v>
      </c>
      <c r="H65" s="303">
        <v>34.3860074893812</v>
      </c>
      <c r="I65" s="303">
        <v>26.772698845456567</v>
      </c>
      <c r="J65" s="303">
        <v>0</v>
      </c>
      <c r="K65" s="303">
        <v>0</v>
      </c>
    </row>
    <row r="66" spans="2:11" x14ac:dyDescent="0.3">
      <c r="B66" s="302" t="s">
        <v>2589</v>
      </c>
      <c r="C66" s="303">
        <v>589.63273772465516</v>
      </c>
      <c r="D66" s="303">
        <v>3.5729717701674026</v>
      </c>
      <c r="E66" s="303"/>
      <c r="F66" s="303"/>
      <c r="G66" s="303">
        <v>30.791099351348922</v>
      </c>
      <c r="H66" s="303"/>
      <c r="I66" s="303">
        <v>7.4634857411683537</v>
      </c>
      <c r="J66" s="303">
        <v>0</v>
      </c>
      <c r="K66" s="303">
        <v>0</v>
      </c>
    </row>
    <row r="67" spans="2:11" x14ac:dyDescent="0.3">
      <c r="B67" s="302" t="s">
        <v>130</v>
      </c>
      <c r="C67" s="303">
        <f t="shared" ref="C67:I67" si="0">SUM(C64:C66)</f>
        <v>15713.807850075586</v>
      </c>
      <c r="D67" s="303">
        <f t="shared" si="0"/>
        <v>350.05936637801011</v>
      </c>
      <c r="E67" s="303">
        <f t="shared" si="0"/>
        <v>677.27870850321779</v>
      </c>
      <c r="F67" s="303">
        <f t="shared" si="0"/>
        <v>0</v>
      </c>
      <c r="G67" s="303">
        <f t="shared" si="0"/>
        <v>2041.4809396659327</v>
      </c>
      <c r="H67" s="303">
        <f t="shared" si="0"/>
        <v>34.3860074893812</v>
      </c>
      <c r="I67" s="303">
        <f t="shared" si="0"/>
        <v>34.236184586624923</v>
      </c>
      <c r="J67" s="303">
        <v>0</v>
      </c>
      <c r="K67" s="303">
        <v>0</v>
      </c>
    </row>
    <row r="68" spans="2:11" x14ac:dyDescent="0.3">
      <c r="C68" s="304"/>
    </row>
    <row r="69" spans="2:11" x14ac:dyDescent="0.3">
      <c r="B69" s="207" t="s">
        <v>2590</v>
      </c>
    </row>
    <row r="70" spans="2:11" x14ac:dyDescent="0.3">
      <c r="B70" s="301" t="s">
        <v>2591</v>
      </c>
      <c r="C70" s="302" t="s">
        <v>2574</v>
      </c>
      <c r="D70" s="302" t="s">
        <v>2579</v>
      </c>
      <c r="E70" s="302" t="s">
        <v>2580</v>
      </c>
      <c r="F70" s="302" t="s">
        <v>2581</v>
      </c>
      <c r="G70" s="302" t="s">
        <v>2582</v>
      </c>
      <c r="H70" s="302" t="s">
        <v>2392</v>
      </c>
      <c r="I70" s="302" t="s">
        <v>2583</v>
      </c>
      <c r="J70" s="302" t="s">
        <v>2584</v>
      </c>
      <c r="K70" s="302" t="s">
        <v>2585</v>
      </c>
    </row>
    <row r="71" spans="2:11" x14ac:dyDescent="0.3">
      <c r="B71" s="302" t="s">
        <v>2592</v>
      </c>
      <c r="C71" s="303">
        <v>365.7155560753323</v>
      </c>
      <c r="D71" s="303">
        <v>350.05936637801017</v>
      </c>
      <c r="E71" s="303">
        <v>282.18108796903982</v>
      </c>
      <c r="F71" s="303"/>
      <c r="G71" s="303"/>
      <c r="H71" s="303"/>
      <c r="I71" s="303"/>
      <c r="J71" s="303">
        <v>0</v>
      </c>
      <c r="K71" s="303">
        <v>0</v>
      </c>
    </row>
    <row r="72" spans="2:11" x14ac:dyDescent="0.3">
      <c r="B72" s="302" t="s">
        <v>2593</v>
      </c>
      <c r="C72" s="303"/>
      <c r="D72" s="303"/>
      <c r="E72" s="303"/>
      <c r="F72" s="303"/>
      <c r="G72" s="303"/>
      <c r="H72" s="303"/>
      <c r="I72" s="303"/>
      <c r="J72" s="303">
        <v>0</v>
      </c>
      <c r="K72" s="303">
        <v>0</v>
      </c>
    </row>
    <row r="73" spans="2:11" x14ac:dyDescent="0.3">
      <c r="B73" s="302" t="s">
        <v>2268</v>
      </c>
      <c r="C73" s="303">
        <v>841.89894691568134</v>
      </c>
      <c r="D73" s="303"/>
      <c r="E73" s="303"/>
      <c r="F73" s="303"/>
      <c r="G73" s="303">
        <v>326.35657567117482</v>
      </c>
      <c r="H73" s="303"/>
      <c r="I73" s="303"/>
      <c r="J73" s="303">
        <v>0</v>
      </c>
      <c r="K73" s="303">
        <v>0</v>
      </c>
    </row>
    <row r="74" spans="2:11" x14ac:dyDescent="0.3">
      <c r="B74" s="305" t="s">
        <v>2269</v>
      </c>
      <c r="C74" s="306">
        <v>14506.193347084563</v>
      </c>
      <c r="D74" s="306"/>
      <c r="E74" s="306">
        <v>395.09762053417802</v>
      </c>
      <c r="F74" s="306"/>
      <c r="G74" s="306">
        <v>1715.1243639947586</v>
      </c>
      <c r="H74" s="306">
        <v>34.3860074893812</v>
      </c>
      <c r="I74" s="303">
        <v>34.236184586624923</v>
      </c>
      <c r="J74" s="303">
        <v>0</v>
      </c>
      <c r="K74" s="303">
        <v>0</v>
      </c>
    </row>
    <row r="75" spans="2:11" x14ac:dyDescent="0.3">
      <c r="B75" s="302" t="s">
        <v>130</v>
      </c>
      <c r="C75" s="303">
        <f t="shared" ref="C75:I75" si="1">SUM(C71:C74)</f>
        <v>15713.807850075576</v>
      </c>
      <c r="D75" s="303">
        <f t="shared" si="1"/>
        <v>350.05936637801017</v>
      </c>
      <c r="E75" s="303">
        <f t="shared" si="1"/>
        <v>677.27870850321779</v>
      </c>
      <c r="F75" s="303">
        <f t="shared" si="1"/>
        <v>0</v>
      </c>
      <c r="G75" s="303">
        <f t="shared" si="1"/>
        <v>2041.4809396659334</v>
      </c>
      <c r="H75" s="303">
        <f t="shared" si="1"/>
        <v>34.3860074893812</v>
      </c>
      <c r="I75" s="303">
        <f t="shared" si="1"/>
        <v>34.236184586624923</v>
      </c>
      <c r="J75" s="303">
        <v>0</v>
      </c>
      <c r="K75" s="303">
        <v>0</v>
      </c>
    </row>
    <row r="76" spans="2:11" x14ac:dyDescent="0.3">
      <c r="C76" s="307"/>
    </row>
    <row r="77" spans="2:11" x14ac:dyDescent="0.3">
      <c r="B77" s="207" t="s">
        <v>2594</v>
      </c>
    </row>
    <row r="78" spans="2:11" x14ac:dyDescent="0.3">
      <c r="B78" s="301" t="s">
        <v>2595</v>
      </c>
      <c r="C78" s="302" t="s">
        <v>2587</v>
      </c>
      <c r="D78" s="302" t="s">
        <v>2588</v>
      </c>
      <c r="E78" s="302" t="s">
        <v>2589</v>
      </c>
      <c r="F78" s="302" t="s">
        <v>130</v>
      </c>
    </row>
    <row r="79" spans="2:11" x14ac:dyDescent="0.3">
      <c r="B79" s="302" t="s">
        <v>2592</v>
      </c>
      <c r="C79" s="303">
        <v>704.57198998259128</v>
      </c>
      <c r="D79" s="303">
        <v>289.81104866962363</v>
      </c>
      <c r="E79" s="303">
        <v>3.5729717701674026</v>
      </c>
      <c r="F79" s="303">
        <f>SUM(C79:E79)</f>
        <v>997.95601042238241</v>
      </c>
    </row>
    <row r="80" spans="2:11" x14ac:dyDescent="0.3">
      <c r="B80" s="302" t="s">
        <v>2593</v>
      </c>
      <c r="C80" s="303"/>
      <c r="D80" s="303"/>
      <c r="E80" s="303"/>
      <c r="F80" s="303">
        <f>SUM(C80:E80)</f>
        <v>0</v>
      </c>
    </row>
    <row r="81" spans="2:11" x14ac:dyDescent="0.3">
      <c r="B81" s="302" t="s">
        <v>2268</v>
      </c>
      <c r="C81" s="303">
        <v>537.4852532118615</v>
      </c>
      <c r="D81" s="303">
        <v>630.77026937499465</v>
      </c>
      <c r="E81" s="303"/>
      <c r="F81" s="303">
        <f>SUM(C81:E81)</f>
        <v>1168.2555225868562</v>
      </c>
    </row>
    <row r="82" spans="2:11" ht="15" customHeight="1" x14ac:dyDescent="0.3">
      <c r="B82" s="305" t="s">
        <v>2269</v>
      </c>
      <c r="C82" s="303">
        <v>9850.276146251208</v>
      </c>
      <c r="D82" s="303">
        <v>6206.874054621132</v>
      </c>
      <c r="E82" s="303">
        <v>627.8873228171725</v>
      </c>
      <c r="F82" s="303">
        <f>SUM(C82:E82)</f>
        <v>16685.037523689512</v>
      </c>
    </row>
    <row r="83" spans="2:11" x14ac:dyDescent="0.3">
      <c r="B83" s="302" t="s">
        <v>130</v>
      </c>
      <c r="C83" s="303">
        <f>SUM(C79:C82)</f>
        <v>11092.333389445661</v>
      </c>
      <c r="D83" s="303">
        <f>SUM(D79:D82)</f>
        <v>7127.4553726657505</v>
      </c>
      <c r="E83" s="303">
        <f>SUM(E79:E82)</f>
        <v>631.46029458733994</v>
      </c>
      <c r="F83" s="303">
        <f>SUM(F79:F82)</f>
        <v>18851.249056698751</v>
      </c>
    </row>
    <row r="84" spans="2:11" x14ac:dyDescent="0.3">
      <c r="C84" s="307"/>
    </row>
    <row r="85" spans="2:11" s="308" customFormat="1" x14ac:dyDescent="0.3">
      <c r="B85" s="207" t="s">
        <v>2596</v>
      </c>
      <c r="C85" s="17"/>
      <c r="D85" s="17"/>
      <c r="E85" s="17"/>
      <c r="F85" s="17"/>
      <c r="G85" s="17"/>
      <c r="H85" s="17"/>
      <c r="I85" s="17"/>
      <c r="J85" s="17"/>
      <c r="K85" s="17"/>
    </row>
    <row r="86" spans="2:11" x14ac:dyDescent="0.3">
      <c r="B86" s="448" t="s">
        <v>2597</v>
      </c>
      <c r="C86" s="449"/>
      <c r="D86" s="449"/>
      <c r="E86" s="450"/>
      <c r="F86" s="303">
        <f>F83</f>
        <v>18851.249056698751</v>
      </c>
    </row>
    <row r="87" spans="2:11" x14ac:dyDescent="0.3">
      <c r="B87" s="309"/>
      <c r="C87" s="309"/>
      <c r="D87" s="309"/>
      <c r="E87" s="309"/>
      <c r="F87" s="307"/>
    </row>
    <row r="88" spans="2:11" x14ac:dyDescent="0.3">
      <c r="B88" s="252"/>
      <c r="C88" s="252"/>
      <c r="D88" s="252"/>
    </row>
    <row r="89" spans="2:11" x14ac:dyDescent="0.3">
      <c r="B89" s="310" t="s">
        <v>2598</v>
      </c>
      <c r="C89" s="311"/>
      <c r="D89" s="252"/>
    </row>
    <row r="90" spans="2:11" x14ac:dyDescent="0.3">
      <c r="B90" s="305" t="s">
        <v>2599</v>
      </c>
      <c r="C90" s="312"/>
      <c r="D90" s="252"/>
    </row>
    <row r="91" spans="2:11" x14ac:dyDescent="0.3">
      <c r="B91" s="305" t="s">
        <v>2600</v>
      </c>
      <c r="C91" s="312"/>
      <c r="D91" s="252"/>
    </row>
    <row r="92" spans="2:11" x14ac:dyDescent="0.3">
      <c r="B92" s="305" t="s">
        <v>2589</v>
      </c>
      <c r="C92" s="312"/>
      <c r="D92" s="252"/>
    </row>
    <row r="93" spans="2:11" x14ac:dyDescent="0.3">
      <c r="B93" s="305" t="s">
        <v>130</v>
      </c>
      <c r="C93" s="312"/>
      <c r="D93" s="252"/>
    </row>
    <row r="94" spans="2:11" x14ac:dyDescent="0.3">
      <c r="B94" s="252"/>
      <c r="C94" s="252"/>
      <c r="D94" s="252"/>
    </row>
    <row r="95" spans="2:11" x14ac:dyDescent="0.3">
      <c r="B95" s="310" t="s">
        <v>2601</v>
      </c>
      <c r="C95" s="311"/>
      <c r="D95" s="252"/>
    </row>
    <row r="96" spans="2:11" x14ac:dyDescent="0.3">
      <c r="B96" s="305" t="s">
        <v>2599</v>
      </c>
      <c r="C96" s="312"/>
      <c r="D96" s="252"/>
    </row>
    <row r="97" spans="2:6" x14ac:dyDescent="0.3">
      <c r="B97" s="305" t="s">
        <v>2600</v>
      </c>
      <c r="C97" s="312"/>
      <c r="D97" s="252"/>
    </row>
    <row r="98" spans="2:6" x14ac:dyDescent="0.3">
      <c r="B98" s="305" t="s">
        <v>2589</v>
      </c>
      <c r="C98" s="312"/>
      <c r="D98" s="252"/>
    </row>
    <row r="99" spans="2:6" x14ac:dyDescent="0.3">
      <c r="B99" s="305" t="s">
        <v>130</v>
      </c>
      <c r="C99" s="312"/>
      <c r="D99" s="252"/>
    </row>
    <row r="100" spans="2:6" x14ac:dyDescent="0.3">
      <c r="B100" s="252"/>
      <c r="C100" s="313"/>
      <c r="D100" s="252"/>
    </row>
    <row r="101" spans="2:6" x14ac:dyDescent="0.3">
      <c r="B101" s="252"/>
      <c r="C101" s="313"/>
      <c r="D101" s="252"/>
    </row>
    <row r="102" spans="2:6" x14ac:dyDescent="0.3">
      <c r="B102" s="252"/>
      <c r="C102" s="313"/>
      <c r="D102" s="252"/>
    </row>
    <row r="103" spans="2:6" ht="17.399999999999999" x14ac:dyDescent="0.3">
      <c r="B103" s="443" t="s">
        <v>2602</v>
      </c>
      <c r="C103" s="443"/>
      <c r="D103" s="443"/>
      <c r="E103" s="443"/>
      <c r="F103" s="443"/>
    </row>
    <row r="104" spans="2:6" ht="17.399999999999999" x14ac:dyDescent="0.3">
      <c r="B104" s="300"/>
      <c r="C104" s="314"/>
      <c r="D104" s="315"/>
      <c r="E104" s="315"/>
      <c r="F104" s="315"/>
    </row>
    <row r="105" spans="2:6" x14ac:dyDescent="0.3">
      <c r="B105" s="316" t="s">
        <v>2603</v>
      </c>
      <c r="C105" s="317">
        <f>F27</f>
        <v>62667.115252119998</v>
      </c>
    </row>
    <row r="106" spans="2:6" x14ac:dyDescent="0.3">
      <c r="B106" s="318" t="s">
        <v>2604</v>
      </c>
      <c r="C106" s="319">
        <v>1</v>
      </c>
      <c r="D106"/>
    </row>
    <row r="107" spans="2:6" x14ac:dyDescent="0.3">
      <c r="B107" s="318" t="s">
        <v>2605</v>
      </c>
      <c r="C107" s="320"/>
    </row>
    <row r="108" spans="2:6" x14ac:dyDescent="0.3">
      <c r="B108" s="318" t="s">
        <v>2606</v>
      </c>
      <c r="C108" s="320"/>
    </row>
    <row r="109" spans="2:6" x14ac:dyDescent="0.3">
      <c r="B109" s="318" t="s">
        <v>2607</v>
      </c>
      <c r="C109" s="320"/>
    </row>
    <row r="110" spans="2:6" x14ac:dyDescent="0.3">
      <c r="B110" s="318" t="s">
        <v>2608</v>
      </c>
      <c r="C110" s="320"/>
    </row>
    <row r="111" spans="2:6" x14ac:dyDescent="0.3">
      <c r="B111" s="318" t="s">
        <v>2609</v>
      </c>
      <c r="C111" s="320"/>
    </row>
    <row r="112" spans="2:6" x14ac:dyDescent="0.3">
      <c r="B112" s="318" t="s">
        <v>2610</v>
      </c>
      <c r="C112" s="320"/>
    </row>
    <row r="113" spans="2:6" x14ac:dyDescent="0.3">
      <c r="B113" s="321"/>
      <c r="C113" s="1"/>
    </row>
    <row r="115" spans="2:6" ht="17.399999999999999" x14ac:dyDescent="0.3">
      <c r="B115" s="443" t="s">
        <v>2611</v>
      </c>
      <c r="C115" s="443"/>
      <c r="D115" s="443"/>
      <c r="E115" s="443"/>
      <c r="F115" s="443"/>
    </row>
    <row r="116" spans="2:6" ht="17.399999999999999" x14ac:dyDescent="0.3">
      <c r="B116" s="300"/>
      <c r="C116" s="444" t="s">
        <v>2612</v>
      </c>
      <c r="D116" s="444"/>
      <c r="E116" s="444"/>
      <c r="F116" s="444"/>
    </row>
    <row r="117" spans="2:6" x14ac:dyDescent="0.3">
      <c r="B117" s="322" t="s">
        <v>2613</v>
      </c>
      <c r="C117" s="441" t="s">
        <v>2614</v>
      </c>
      <c r="D117" s="441"/>
      <c r="E117" s="441"/>
      <c r="F117" s="441"/>
    </row>
    <row r="118" spans="2:6" x14ac:dyDescent="0.3">
      <c r="B118" s="322"/>
      <c r="C118" s="323"/>
      <c r="D118" s="323"/>
      <c r="E118" s="323"/>
      <c r="F118" s="323"/>
    </row>
    <row r="119" spans="2:6" x14ac:dyDescent="0.3">
      <c r="B119" s="324" t="s">
        <v>2615</v>
      </c>
      <c r="C119" s="442"/>
      <c r="D119" s="442"/>
      <c r="E119" s="442"/>
      <c r="F119" s="442"/>
    </row>
    <row r="120" spans="2:6" x14ac:dyDescent="0.3">
      <c r="B120" s="325" t="s">
        <v>2616</v>
      </c>
      <c r="C120" s="308"/>
      <c r="D120" s="308"/>
      <c r="E120" s="308"/>
      <c r="F120" s="308"/>
    </row>
    <row r="121" spans="2:6" x14ac:dyDescent="0.3">
      <c r="B121" s="322"/>
    </row>
    <row r="122" spans="2:6" x14ac:dyDescent="0.3">
      <c r="B122" s="322"/>
    </row>
    <row r="123" spans="2:6" ht="15.6" x14ac:dyDescent="0.3">
      <c r="B123" s="326"/>
    </row>
    <row r="124" spans="2:6" ht="17.399999999999999" x14ac:dyDescent="0.3">
      <c r="B124" s="443" t="s">
        <v>2617</v>
      </c>
      <c r="C124" s="443"/>
      <c r="D124" s="443"/>
      <c r="E124" s="443"/>
      <c r="F124" s="443"/>
    </row>
    <row r="125" spans="2:6" ht="17.399999999999999" x14ac:dyDescent="0.3">
      <c r="B125" s="300"/>
      <c r="C125" s="444" t="s">
        <v>2612</v>
      </c>
      <c r="D125" s="444"/>
      <c r="E125" s="444"/>
      <c r="F125" s="444"/>
    </row>
    <row r="126" spans="2:6" x14ac:dyDescent="0.3">
      <c r="B126" s="327"/>
      <c r="C126" s="445" t="s">
        <v>2568</v>
      </c>
      <c r="D126" s="445"/>
      <c r="E126" s="445" t="s">
        <v>2618</v>
      </c>
      <c r="F126" s="445"/>
    </row>
    <row r="127" spans="2:6" ht="28.8" x14ac:dyDescent="0.3">
      <c r="B127" s="328" t="s">
        <v>2619</v>
      </c>
      <c r="C127" s="441" t="s">
        <v>2614</v>
      </c>
      <c r="D127" s="441"/>
      <c r="E127" s="441"/>
      <c r="F127" s="441"/>
    </row>
    <row r="128" spans="2:6" x14ac:dyDescent="0.3">
      <c r="B128" s="322" t="s">
        <v>2620</v>
      </c>
      <c r="C128" s="441" t="s">
        <v>2614</v>
      </c>
      <c r="D128" s="441"/>
      <c r="E128" s="441"/>
      <c r="F128" s="441"/>
    </row>
    <row r="129" spans="2:9" x14ac:dyDescent="0.3">
      <c r="B129" s="324" t="s">
        <v>2621</v>
      </c>
      <c r="C129" s="442" t="s">
        <v>2614</v>
      </c>
      <c r="D129" s="442"/>
      <c r="E129" s="442"/>
      <c r="F129" s="442"/>
    </row>
    <row r="130" spans="2:9" ht="20.25" customHeight="1" x14ac:dyDescent="0.3">
      <c r="B130" s="329"/>
    </row>
    <row r="131" spans="2:9" x14ac:dyDescent="0.3">
      <c r="I131" s="261" t="s">
        <v>2527</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xr:uid="{441E840E-119E-48B3-9B8E-D03224A01B8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7AB86-1D7B-41DC-958E-25F574480A09}">
  <sheetPr>
    <tabColor rgb="FF243386"/>
    <pageSetUpPr fitToPage="1"/>
  </sheetPr>
  <dimension ref="A4:N82"/>
  <sheetViews>
    <sheetView topLeftCell="A6" zoomScale="85" zoomScaleNormal="85" workbookViewId="0">
      <selection activeCell="I53" sqref="I53"/>
    </sheetView>
  </sheetViews>
  <sheetFormatPr defaultColWidth="9.109375" defaultRowHeight="14.4" x14ac:dyDescent="0.3"/>
  <cols>
    <col min="1" max="1" width="4.6640625" style="17" customWidth="1"/>
    <col min="2" max="2" width="7.6640625" style="17" customWidth="1"/>
    <col min="3" max="13" width="15.6640625" style="17" customWidth="1"/>
    <col min="14" max="16384" width="9.109375" style="17"/>
  </cols>
  <sheetData>
    <row r="4" spans="1:13" ht="17.399999999999999" x14ac:dyDescent="0.3">
      <c r="B4" s="200"/>
      <c r="K4" s="330"/>
      <c r="L4" s="331"/>
    </row>
    <row r="5" spans="1:13" x14ac:dyDescent="0.3">
      <c r="B5" s="332" t="s">
        <v>2622</v>
      </c>
    </row>
    <row r="7" spans="1:13" ht="15.6" x14ac:dyDescent="0.3">
      <c r="B7" s="333" t="s">
        <v>2623</v>
      </c>
    </row>
    <row r="8" spans="1:13" ht="3.75" customHeight="1" x14ac:dyDescent="0.3">
      <c r="B8" s="333"/>
    </row>
    <row r="9" spans="1:13" x14ac:dyDescent="0.3">
      <c r="B9" s="334" t="s">
        <v>2440</v>
      </c>
      <c r="C9" s="335"/>
      <c r="D9" s="335"/>
      <c r="E9" s="335"/>
      <c r="F9" s="335"/>
      <c r="G9" s="335"/>
      <c r="H9" s="335"/>
      <c r="I9" s="335"/>
      <c r="J9" s="335"/>
      <c r="K9" s="335"/>
      <c r="L9" s="335"/>
      <c r="M9" s="335"/>
    </row>
    <row r="10" spans="1:13" ht="43.2" x14ac:dyDescent="0.3">
      <c r="A10" s="252"/>
      <c r="B10" s="285"/>
      <c r="C10" s="336" t="s">
        <v>2624</v>
      </c>
      <c r="D10" s="337" t="s">
        <v>2625</v>
      </c>
      <c r="E10" s="337" t="s">
        <v>2626</v>
      </c>
      <c r="F10" s="337" t="s">
        <v>2627</v>
      </c>
      <c r="G10" s="337" t="s">
        <v>2628</v>
      </c>
      <c r="H10" s="337" t="s">
        <v>2629</v>
      </c>
      <c r="I10" s="337" t="s">
        <v>2630</v>
      </c>
      <c r="J10" s="337" t="s">
        <v>766</v>
      </c>
      <c r="K10" s="337" t="s">
        <v>2631</v>
      </c>
      <c r="L10" s="337" t="s">
        <v>128</v>
      </c>
      <c r="M10" s="338" t="s">
        <v>130</v>
      </c>
    </row>
    <row r="11" spans="1:13" x14ac:dyDescent="0.3">
      <c r="A11" s="252"/>
      <c r="B11" s="339" t="s">
        <v>130</v>
      </c>
      <c r="C11" s="340">
        <v>723</v>
      </c>
      <c r="D11" s="340">
        <v>12</v>
      </c>
      <c r="E11" s="340">
        <v>14</v>
      </c>
      <c r="F11" s="340">
        <v>482</v>
      </c>
      <c r="G11" s="340">
        <v>4374</v>
      </c>
      <c r="H11" s="340">
        <v>512</v>
      </c>
      <c r="I11" s="340">
        <v>3195</v>
      </c>
      <c r="J11" s="340">
        <v>5498</v>
      </c>
      <c r="K11" s="340">
        <v>391</v>
      </c>
      <c r="L11" s="340">
        <v>150</v>
      </c>
      <c r="M11" s="341">
        <f>SUM(C11:L11)</f>
        <v>15351</v>
      </c>
    </row>
    <row r="12" spans="1:13" x14ac:dyDescent="0.3">
      <c r="A12" s="252"/>
      <c r="B12" s="342" t="s">
        <v>2632</v>
      </c>
      <c r="C12" s="343">
        <f t="shared" ref="C12:L12" si="0">C11/$M$11</f>
        <v>4.7097908931014267E-2</v>
      </c>
      <c r="D12" s="343">
        <f t="shared" si="0"/>
        <v>7.8170803205002929E-4</v>
      </c>
      <c r="E12" s="343">
        <f t="shared" si="0"/>
        <v>9.1199270405836752E-4</v>
      </c>
      <c r="F12" s="343">
        <f t="shared" si="0"/>
        <v>3.1398605954009513E-2</v>
      </c>
      <c r="G12" s="343">
        <f t="shared" si="0"/>
        <v>0.28493257768223568</v>
      </c>
      <c r="H12" s="343">
        <f t="shared" si="0"/>
        <v>3.3352876034134581E-2</v>
      </c>
      <c r="I12" s="343">
        <f t="shared" si="0"/>
        <v>0.2081297635333203</v>
      </c>
      <c r="J12" s="343">
        <f t="shared" si="0"/>
        <v>0.35815256335092177</v>
      </c>
      <c r="K12" s="343">
        <f t="shared" si="0"/>
        <v>2.5470653377630121E-2</v>
      </c>
      <c r="L12" s="343">
        <f t="shared" si="0"/>
        <v>9.771350400625366E-3</v>
      </c>
      <c r="M12" s="344">
        <f>SUM(C12:L12)</f>
        <v>1</v>
      </c>
    </row>
    <row r="13" spans="1:13" x14ac:dyDescent="0.3">
      <c r="A13" s="252"/>
      <c r="B13" s="252"/>
      <c r="C13" s="252"/>
    </row>
    <row r="14" spans="1:13" ht="15.6" x14ac:dyDescent="0.3">
      <c r="A14" s="252"/>
      <c r="B14" s="345" t="s">
        <v>2633</v>
      </c>
      <c r="C14" s="252"/>
    </row>
    <row r="15" spans="1:13" ht="3.75" customHeight="1" x14ac:dyDescent="0.3">
      <c r="A15" s="252"/>
      <c r="B15" s="345"/>
      <c r="C15" s="252"/>
    </row>
    <row r="16" spans="1:13" x14ac:dyDescent="0.3">
      <c r="A16" s="252"/>
      <c r="B16" s="346" t="s">
        <v>2442</v>
      </c>
      <c r="C16" s="347"/>
      <c r="D16" s="335"/>
      <c r="E16" s="335"/>
      <c r="F16" s="335"/>
      <c r="G16" s="335"/>
      <c r="H16" s="335"/>
      <c r="I16" s="335"/>
      <c r="J16" s="335"/>
      <c r="K16" s="335"/>
      <c r="L16" s="335"/>
      <c r="M16" s="335"/>
    </row>
    <row r="17" spans="1:14" ht="43.2" x14ac:dyDescent="0.3">
      <c r="A17" s="252"/>
      <c r="B17" s="285"/>
      <c r="C17" s="336" t="s">
        <v>2624</v>
      </c>
      <c r="D17" s="337" t="s">
        <v>2625</v>
      </c>
      <c r="E17" s="337" t="s">
        <v>2626</v>
      </c>
      <c r="F17" s="337" t="s">
        <v>2627</v>
      </c>
      <c r="G17" s="337" t="s">
        <v>2628</v>
      </c>
      <c r="H17" s="337" t="s">
        <v>2629</v>
      </c>
      <c r="I17" s="337" t="s">
        <v>2630</v>
      </c>
      <c r="J17" s="337" t="s">
        <v>766</v>
      </c>
      <c r="K17" s="337" t="s">
        <v>2631</v>
      </c>
      <c r="L17" s="337" t="s">
        <v>128</v>
      </c>
      <c r="M17" s="338" t="s">
        <v>130</v>
      </c>
    </row>
    <row r="18" spans="1:14" x14ac:dyDescent="0.3">
      <c r="A18" s="252"/>
      <c r="B18" s="339" t="s">
        <v>130</v>
      </c>
      <c r="C18" s="340">
        <v>716.53000381999914</v>
      </c>
      <c r="D18" s="340">
        <v>5.2699661300000002</v>
      </c>
      <c r="E18" s="340">
        <v>79.867344639999999</v>
      </c>
      <c r="F18" s="340">
        <v>4054.2819764300016</v>
      </c>
      <c r="G18" s="340">
        <v>11994.333308289972</v>
      </c>
      <c r="H18" s="340">
        <v>7272.070840180003</v>
      </c>
      <c r="I18" s="340">
        <v>16645.937981620027</v>
      </c>
      <c r="J18" s="340">
        <v>17801.551736100006</v>
      </c>
      <c r="K18" s="340">
        <v>3073.320920130001</v>
      </c>
      <c r="L18" s="340">
        <v>1023.9511747800001</v>
      </c>
      <c r="M18" s="348">
        <f>SUM(C18:L18)</f>
        <v>62667.115252120006</v>
      </c>
    </row>
    <row r="19" spans="1:14" x14ac:dyDescent="0.3">
      <c r="A19" s="252"/>
      <c r="B19" s="342" t="s">
        <v>2632</v>
      </c>
      <c r="C19" s="343">
        <f t="shared" ref="C19:L19" si="1">C18/$M$18</f>
        <v>1.1433907575564669E-2</v>
      </c>
      <c r="D19" s="343">
        <f t="shared" si="1"/>
        <v>8.4094602229543657E-5</v>
      </c>
      <c r="E19" s="343">
        <f t="shared" si="1"/>
        <v>1.2744697808201426E-3</v>
      </c>
      <c r="F19" s="343">
        <f t="shared" si="1"/>
        <v>6.469552587699251E-2</v>
      </c>
      <c r="G19" s="343">
        <f t="shared" si="1"/>
        <v>0.19139756569350314</v>
      </c>
      <c r="H19" s="343">
        <f t="shared" si="1"/>
        <v>0.11604285295283305</v>
      </c>
      <c r="I19" s="343">
        <f t="shared" si="1"/>
        <v>0.26562476850339622</v>
      </c>
      <c r="J19" s="343">
        <f t="shared" si="1"/>
        <v>0.28406528151936572</v>
      </c>
      <c r="K19" s="343">
        <f t="shared" si="1"/>
        <v>4.9042004052133735E-2</v>
      </c>
      <c r="L19" s="343">
        <f t="shared" si="1"/>
        <v>1.6339529443161343E-2</v>
      </c>
      <c r="M19" s="349">
        <f>SUM(C19:L19)</f>
        <v>1</v>
      </c>
    </row>
    <row r="20" spans="1:14" x14ac:dyDescent="0.3">
      <c r="A20" s="252"/>
      <c r="B20" s="252"/>
      <c r="C20" s="252"/>
    </row>
    <row r="21" spans="1:14" ht="15.6" x14ac:dyDescent="0.3">
      <c r="A21" s="252"/>
      <c r="B21" s="345" t="s">
        <v>2634</v>
      </c>
      <c r="C21" s="252"/>
    </row>
    <row r="22" spans="1:14" ht="3.75" customHeight="1" x14ac:dyDescent="0.3">
      <c r="A22" s="252"/>
      <c r="B22" s="345"/>
      <c r="C22" s="252"/>
    </row>
    <row r="23" spans="1:14" x14ac:dyDescent="0.3">
      <c r="A23" s="252"/>
      <c r="B23" s="346" t="s">
        <v>2444</v>
      </c>
      <c r="C23" s="347"/>
      <c r="D23" s="335"/>
      <c r="E23" s="335"/>
      <c r="F23" s="335"/>
      <c r="G23" s="335"/>
      <c r="H23" s="335"/>
      <c r="I23" s="335"/>
      <c r="J23" s="335"/>
      <c r="K23" s="335"/>
      <c r="L23" s="335"/>
      <c r="M23" s="335"/>
    </row>
    <row r="24" spans="1:14" x14ac:dyDescent="0.3">
      <c r="A24" s="252"/>
      <c r="B24" s="252"/>
      <c r="C24" s="350"/>
    </row>
    <row r="25" spans="1:14" x14ac:dyDescent="0.3">
      <c r="A25" s="252"/>
      <c r="B25" s="285"/>
      <c r="C25" s="336" t="s">
        <v>2386</v>
      </c>
      <c r="D25" s="337" t="s">
        <v>2387</v>
      </c>
      <c r="E25" s="337" t="s">
        <v>2388</v>
      </c>
      <c r="F25" s="337" t="s">
        <v>2389</v>
      </c>
      <c r="G25" s="337" t="s">
        <v>2635</v>
      </c>
      <c r="H25" s="337" t="s">
        <v>2390</v>
      </c>
      <c r="I25" s="338" t="s">
        <v>130</v>
      </c>
    </row>
    <row r="26" spans="1:14" x14ac:dyDescent="0.3">
      <c r="A26" s="252"/>
      <c r="B26" s="339" t="s">
        <v>130</v>
      </c>
      <c r="C26" s="351">
        <v>7181.4639866300013</v>
      </c>
      <c r="D26" s="351">
        <v>13001.62529778</v>
      </c>
      <c r="E26" s="351">
        <v>21208.678496389995</v>
      </c>
      <c r="F26" s="351">
        <v>7894.6283945899995</v>
      </c>
      <c r="G26" s="351">
        <v>4180.4782138400005</v>
      </c>
      <c r="H26" s="351">
        <v>9200.2408628899993</v>
      </c>
      <c r="I26" s="348">
        <f>SUM(C26:H26)</f>
        <v>62667.115252119998</v>
      </c>
    </row>
    <row r="27" spans="1:14" x14ac:dyDescent="0.3">
      <c r="A27" s="252"/>
      <c r="B27" s="342" t="s">
        <v>2632</v>
      </c>
      <c r="C27" s="343">
        <f t="shared" ref="C27:H27" si="2">C26/$I$26</f>
        <v>0.11459700925657426</v>
      </c>
      <c r="D27" s="343">
        <f t="shared" si="2"/>
        <v>0.20747125897645594</v>
      </c>
      <c r="E27" s="343">
        <f t="shared" si="2"/>
        <v>0.33843393638057268</v>
      </c>
      <c r="F27" s="343">
        <f t="shared" si="2"/>
        <v>0.12597721089966604</v>
      </c>
      <c r="G27" s="343">
        <f t="shared" si="2"/>
        <v>6.670928120787524E-2</v>
      </c>
      <c r="H27" s="343">
        <f t="shared" si="2"/>
        <v>0.1468113032788558</v>
      </c>
      <c r="I27" s="344">
        <f>SUM(C27:H27)</f>
        <v>1</v>
      </c>
    </row>
    <row r="28" spans="1:14" x14ac:dyDescent="0.3">
      <c r="A28" s="252"/>
      <c r="B28" s="252"/>
      <c r="C28" s="252"/>
    </row>
    <row r="29" spans="1:14" x14ac:dyDescent="0.3">
      <c r="N29" s="261" t="s">
        <v>2527</v>
      </c>
    </row>
    <row r="34" spans="3:8" x14ac:dyDescent="0.3">
      <c r="C34" s="352"/>
      <c r="D34" s="352"/>
      <c r="E34" s="352"/>
      <c r="F34" s="352"/>
      <c r="G34" s="352"/>
      <c r="H34" s="352"/>
    </row>
    <row r="64" spans="3:8" x14ac:dyDescent="0.3">
      <c r="C64" s="17">
        <v>14712.403431951556</v>
      </c>
      <c r="D64" s="17">
        <v>48.932594058308098</v>
      </c>
      <c r="E64" s="17">
        <v>91.059694442980444</v>
      </c>
      <c r="G64" s="17">
        <v>186.63982120104615</v>
      </c>
      <c r="H64" s="17">
        <v>25.753997359316028</v>
      </c>
    </row>
    <row r="65" spans="3:8" x14ac:dyDescent="0.3">
      <c r="C65" s="17">
        <v>3342.8068353335257</v>
      </c>
      <c r="D65" s="17">
        <v>59.878042729245436</v>
      </c>
      <c r="E65" s="17">
        <v>282.65011567891122</v>
      </c>
      <c r="G65" s="17">
        <v>554.71363917918836</v>
      </c>
      <c r="H65" s="17">
        <v>4.3755799503406335E-2</v>
      </c>
    </row>
    <row r="66" spans="3:8" x14ac:dyDescent="0.3">
      <c r="C66" s="17">
        <v>762.82631204277595</v>
      </c>
      <c r="G66" s="17">
        <v>26.536291634863552</v>
      </c>
    </row>
    <row r="71" spans="3:8" x14ac:dyDescent="0.3">
      <c r="C71" s="17">
        <v>782.3546242226555</v>
      </c>
      <c r="D71" s="17">
        <v>108.81063678755353</v>
      </c>
      <c r="E71" s="17">
        <v>216.6104291978499</v>
      </c>
    </row>
    <row r="73" spans="3:8" x14ac:dyDescent="0.3">
      <c r="C73" s="17">
        <v>200.88117560779111</v>
      </c>
      <c r="G73" s="17">
        <v>79.837390305660577</v>
      </c>
    </row>
    <row r="74" spans="3:8" x14ac:dyDescent="0.3">
      <c r="C74" s="17">
        <v>17834.800779497356</v>
      </c>
    </row>
    <row r="79" spans="3:8" x14ac:dyDescent="0.3">
      <c r="C79" s="17">
        <v>622.31284915589708</v>
      </c>
      <c r="D79" s="17">
        <v>485.46284105216193</v>
      </c>
    </row>
    <row r="81" spans="3:5" x14ac:dyDescent="0.3">
      <c r="C81" s="17">
        <v>96.57748827297651</v>
      </c>
      <c r="D81" s="17">
        <v>184.14107764047517</v>
      </c>
    </row>
    <row r="82" spans="3:5" x14ac:dyDescent="0.3">
      <c r="C82" s="17">
        <v>14345.899201584356</v>
      </c>
      <c r="D82" s="17">
        <v>3570.4884700277362</v>
      </c>
      <c r="E82" s="17">
        <v>789.36260367763953</v>
      </c>
    </row>
  </sheetData>
  <hyperlinks>
    <hyperlink ref="N29" location="Contents!A1" display="To Frontpage" xr:uid="{39635033-2C38-4176-A115-63C4107B0DC6}"/>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4297-197B-44A9-BF65-543815CE7515}">
  <sheetPr>
    <tabColor rgb="FF243386"/>
    <pageSetUpPr fitToPage="1"/>
  </sheetPr>
  <dimension ref="B5:P92"/>
  <sheetViews>
    <sheetView topLeftCell="D29" zoomScale="70" zoomScaleNormal="70" workbookViewId="0">
      <selection activeCell="I115" sqref="I115"/>
    </sheetView>
  </sheetViews>
  <sheetFormatPr defaultColWidth="9.109375" defaultRowHeight="14.4" x14ac:dyDescent="0.3"/>
  <cols>
    <col min="1" max="1" width="4.6640625" style="17" customWidth="1"/>
    <col min="2" max="2" width="31" style="17" customWidth="1"/>
    <col min="3" max="3" width="18.6640625" style="17" bestFit="1" customWidth="1"/>
    <col min="4" max="5" width="19.109375" style="17" bestFit="1" customWidth="1"/>
    <col min="6" max="6" width="18.5546875" style="17" bestFit="1" customWidth="1"/>
    <col min="7" max="7" width="18.109375" style="17" bestFit="1" customWidth="1"/>
    <col min="8" max="12" width="15.6640625" style="17" customWidth="1"/>
    <col min="13" max="13" width="3.44140625" style="17" customWidth="1"/>
    <col min="14" max="14" width="15.88671875" style="17" bestFit="1" customWidth="1"/>
    <col min="15" max="15" width="9.109375" style="17"/>
    <col min="16" max="16" width="12" style="17" bestFit="1" customWidth="1"/>
    <col min="17" max="16384" width="9.109375" style="17"/>
  </cols>
  <sheetData>
    <row r="5" spans="2:16" ht="15.6" x14ac:dyDescent="0.3">
      <c r="B5" s="333" t="s">
        <v>2636</v>
      </c>
    </row>
    <row r="6" spans="2:16" ht="3.75" customHeight="1" x14ac:dyDescent="0.3">
      <c r="B6" s="333"/>
    </row>
    <row r="7" spans="2:16" x14ac:dyDescent="0.3">
      <c r="B7" s="353" t="s">
        <v>2446</v>
      </c>
      <c r="C7" s="353"/>
      <c r="D7" s="354"/>
      <c r="E7" s="355"/>
      <c r="F7" s="355"/>
      <c r="G7" s="355"/>
      <c r="H7" s="355"/>
      <c r="I7" s="355"/>
      <c r="J7" s="355"/>
      <c r="K7" s="356"/>
      <c r="L7" s="356"/>
      <c r="M7" s="252"/>
      <c r="N7" s="310"/>
    </row>
    <row r="8" spans="2:16" x14ac:dyDescent="0.3">
      <c r="B8" s="273"/>
      <c r="C8" s="451" t="s">
        <v>2637</v>
      </c>
      <c r="D8" s="451"/>
      <c r="E8" s="451"/>
      <c r="F8" s="451"/>
      <c r="G8" s="451"/>
      <c r="H8" s="451"/>
      <c r="I8" s="451"/>
      <c r="J8" s="451"/>
      <c r="K8" s="451"/>
      <c r="L8" s="451"/>
      <c r="M8" s="252"/>
      <c r="N8" s="252"/>
    </row>
    <row r="9" spans="2:16" x14ac:dyDescent="0.3">
      <c r="B9" s="273"/>
      <c r="C9" s="357" t="s">
        <v>2638</v>
      </c>
      <c r="D9" s="357" t="s">
        <v>2639</v>
      </c>
      <c r="E9" s="357" t="s">
        <v>2640</v>
      </c>
      <c r="F9" s="357" t="s">
        <v>2641</v>
      </c>
      <c r="G9" s="357" t="s">
        <v>2642</v>
      </c>
      <c r="H9" s="357" t="s">
        <v>2643</v>
      </c>
      <c r="I9" s="357" t="s">
        <v>2644</v>
      </c>
      <c r="J9" s="357" t="s">
        <v>2645</v>
      </c>
      <c r="K9" s="357" t="s">
        <v>2646</v>
      </c>
      <c r="L9" s="357" t="s">
        <v>2647</v>
      </c>
      <c r="M9" s="252"/>
      <c r="N9" s="358"/>
    </row>
    <row r="10" spans="2:16" x14ac:dyDescent="0.3">
      <c r="C10" s="359"/>
      <c r="D10" s="359"/>
      <c r="E10" s="359"/>
      <c r="F10" s="359"/>
      <c r="G10" s="359"/>
      <c r="H10" s="359"/>
      <c r="I10" s="359"/>
      <c r="J10" s="359"/>
      <c r="K10" s="359"/>
      <c r="L10" s="359"/>
      <c r="M10" s="252"/>
      <c r="N10" s="252"/>
    </row>
    <row r="11" spans="2:16" x14ac:dyDescent="0.3">
      <c r="B11" s="360" t="s">
        <v>2624</v>
      </c>
      <c r="C11" s="361">
        <v>62.240925556140176</v>
      </c>
      <c r="D11" s="361">
        <v>155.02283838284433</v>
      </c>
      <c r="E11" s="361">
        <v>393.13149075177216</v>
      </c>
      <c r="F11" s="361">
        <v>87.809646807734666</v>
      </c>
      <c r="G11" s="361">
        <v>10.685615655764874</v>
      </c>
      <c r="H11" s="361">
        <v>1.5414406498051958</v>
      </c>
      <c r="I11" s="361">
        <v>0.74754862305904624</v>
      </c>
      <c r="J11" s="361">
        <v>0.60800306880451715</v>
      </c>
      <c r="K11" s="361">
        <v>0.42318353207299042</v>
      </c>
      <c r="L11" s="361">
        <v>0.91820122200184928</v>
      </c>
      <c r="M11" s="252"/>
      <c r="N11" s="362">
        <f t="shared" ref="N11:N22" si="0">SUM(C11:M11)</f>
        <v>713.1288942499998</v>
      </c>
      <c r="P11" s="363"/>
    </row>
    <row r="12" spans="2:16" x14ac:dyDescent="0.3">
      <c r="B12" s="360" t="s">
        <v>2625</v>
      </c>
      <c r="C12" s="361">
        <v>3.5275285816031023</v>
      </c>
      <c r="D12" s="361">
        <v>1.3065430799302398</v>
      </c>
      <c r="E12" s="361">
        <v>0.43589446846665814</v>
      </c>
      <c r="F12" s="361">
        <v>0</v>
      </c>
      <c r="G12" s="361">
        <v>0</v>
      </c>
      <c r="H12" s="361">
        <v>0</v>
      </c>
      <c r="I12" s="361">
        <v>0</v>
      </c>
      <c r="J12" s="361">
        <v>0</v>
      </c>
      <c r="K12" s="361">
        <v>0</v>
      </c>
      <c r="L12" s="361">
        <v>0</v>
      </c>
      <c r="M12" s="252"/>
      <c r="N12" s="362">
        <f t="shared" si="0"/>
        <v>5.2699661300000002</v>
      </c>
      <c r="P12" s="363"/>
    </row>
    <row r="13" spans="2:16" x14ac:dyDescent="0.3">
      <c r="B13" s="360" t="s">
        <v>2626</v>
      </c>
      <c r="C13" s="361">
        <v>39.015377589231043</v>
      </c>
      <c r="D13" s="361">
        <v>16.307710399761959</v>
      </c>
      <c r="E13" s="361">
        <v>11.57722992289766</v>
      </c>
      <c r="F13" s="361">
        <v>3.0814103182950383</v>
      </c>
      <c r="G13" s="361">
        <v>2.0815146098142971</v>
      </c>
      <c r="H13" s="361">
        <v>7.8041017999999998</v>
      </c>
      <c r="I13" s="361">
        <v>0</v>
      </c>
      <c r="J13" s="361">
        <v>0</v>
      </c>
      <c r="K13" s="361">
        <v>0</v>
      </c>
      <c r="L13" s="361">
        <v>0</v>
      </c>
      <c r="M13" s="252"/>
      <c r="N13" s="362">
        <f t="shared" si="0"/>
        <v>79.867344639999999</v>
      </c>
      <c r="P13" s="363"/>
    </row>
    <row r="14" spans="2:16" x14ac:dyDescent="0.3">
      <c r="B14" s="360" t="s">
        <v>2627</v>
      </c>
      <c r="C14" s="361">
        <v>1136.8204898027759</v>
      </c>
      <c r="D14" s="361">
        <v>1228.0468633807493</v>
      </c>
      <c r="E14" s="361">
        <v>1060.0253286806246</v>
      </c>
      <c r="F14" s="361">
        <v>328.49190770536416</v>
      </c>
      <c r="G14" s="361">
        <v>168.16403250167753</v>
      </c>
      <c r="H14" s="361">
        <v>46.450358469039202</v>
      </c>
      <c r="I14" s="361">
        <v>27.7765023512178</v>
      </c>
      <c r="J14" s="361">
        <v>18.900339610342687</v>
      </c>
      <c r="K14" s="361">
        <v>13.456955950219953</v>
      </c>
      <c r="L14" s="361">
        <v>26.149197977991538</v>
      </c>
      <c r="M14" s="252"/>
      <c r="N14" s="362">
        <f t="shared" si="0"/>
        <v>4054.2819764300029</v>
      </c>
      <c r="P14" s="363"/>
    </row>
    <row r="15" spans="2:16" x14ac:dyDescent="0.3">
      <c r="B15" s="360" t="s">
        <v>2628</v>
      </c>
      <c r="C15" s="361">
        <v>472.33599700009586</v>
      </c>
      <c r="D15" s="361">
        <v>1175.8870712037826</v>
      </c>
      <c r="E15" s="361">
        <v>4546.8896108880217</v>
      </c>
      <c r="F15" s="361">
        <v>4238.8670604243307</v>
      </c>
      <c r="G15" s="361">
        <v>1356.899123591013</v>
      </c>
      <c r="H15" s="361">
        <v>112.5012690875067</v>
      </c>
      <c r="I15" s="361">
        <v>37.639793494371787</v>
      </c>
      <c r="J15" s="361">
        <v>16.653833668207163</v>
      </c>
      <c r="K15" s="361">
        <v>6.81209345779377</v>
      </c>
      <c r="L15" s="361">
        <v>19.26430667488664</v>
      </c>
      <c r="M15" s="252"/>
      <c r="N15" s="362">
        <f t="shared" si="0"/>
        <v>11983.750159490011</v>
      </c>
      <c r="P15" s="363"/>
    </row>
    <row r="16" spans="2:16" ht="28.8" x14ac:dyDescent="0.3">
      <c r="B16" s="360" t="s">
        <v>2629</v>
      </c>
      <c r="C16" s="361">
        <v>1697.2166498190682</v>
      </c>
      <c r="D16" s="361">
        <v>2369.2472860860871</v>
      </c>
      <c r="E16" s="361">
        <v>3072.8022430464212</v>
      </c>
      <c r="F16" s="361">
        <v>69.108657227884947</v>
      </c>
      <c r="G16" s="361">
        <v>34.442562882309048</v>
      </c>
      <c r="H16" s="361">
        <v>13.987637828943164</v>
      </c>
      <c r="I16" s="361">
        <v>10.379077197698336</v>
      </c>
      <c r="J16" s="361">
        <v>1.2953711027742361</v>
      </c>
      <c r="K16" s="361">
        <v>1.2425022426410612</v>
      </c>
      <c r="L16" s="361">
        <v>2.3488527461759139</v>
      </c>
      <c r="M16" s="252"/>
      <c r="N16" s="362">
        <f t="shared" si="0"/>
        <v>7272.070840180003</v>
      </c>
      <c r="P16" s="363"/>
    </row>
    <row r="17" spans="2:16" x14ac:dyDescent="0.3">
      <c r="B17" s="360" t="s">
        <v>2630</v>
      </c>
      <c r="C17" s="361">
        <v>963.42874118195721</v>
      </c>
      <c r="D17" s="361">
        <v>3552.0032584585324</v>
      </c>
      <c r="E17" s="361">
        <v>10872.786901104715</v>
      </c>
      <c r="F17" s="361">
        <v>801.1086378534776</v>
      </c>
      <c r="G17" s="361">
        <v>193.95569744157825</v>
      </c>
      <c r="H17" s="361">
        <v>63.469214418633449</v>
      </c>
      <c r="I17" s="361">
        <v>54.79570383182007</v>
      </c>
      <c r="J17" s="361">
        <v>46.284729127711202</v>
      </c>
      <c r="K17" s="361">
        <v>40.063979150364844</v>
      </c>
      <c r="L17" s="361">
        <v>55.195814051195285</v>
      </c>
      <c r="M17" s="252"/>
      <c r="N17" s="362">
        <f t="shared" si="0"/>
        <v>16643.092676619985</v>
      </c>
      <c r="P17" s="363"/>
    </row>
    <row r="18" spans="2:16" x14ac:dyDescent="0.3">
      <c r="B18" s="360" t="s">
        <v>2648</v>
      </c>
      <c r="C18" s="361">
        <v>1735.7823254178622</v>
      </c>
      <c r="D18" s="361">
        <v>4370.643030461938</v>
      </c>
      <c r="E18" s="361">
        <v>9088.4959622358183</v>
      </c>
      <c r="F18" s="361">
        <v>2211.177614657222</v>
      </c>
      <c r="G18" s="361">
        <v>243.70098244029438</v>
      </c>
      <c r="H18" s="361">
        <v>41.523219006260277</v>
      </c>
      <c r="I18" s="361">
        <v>26.102034735191079</v>
      </c>
      <c r="J18" s="361">
        <v>16.075667768794762</v>
      </c>
      <c r="K18" s="361">
        <v>11.613454189328081</v>
      </c>
      <c r="L18" s="361">
        <v>39.78349175728367</v>
      </c>
      <c r="M18" s="252"/>
      <c r="N18" s="362">
        <f t="shared" si="0"/>
        <v>17784.897782669996</v>
      </c>
      <c r="P18" s="363"/>
    </row>
    <row r="19" spans="2:16" ht="28.8" x14ac:dyDescent="0.3">
      <c r="B19" s="360" t="s">
        <v>2649</v>
      </c>
      <c r="C19" s="361">
        <v>924.55670364823413</v>
      </c>
      <c r="D19" s="361">
        <v>776.47949535751081</v>
      </c>
      <c r="E19" s="361">
        <v>902.1724817293632</v>
      </c>
      <c r="F19" s="361">
        <v>361.49641399033982</v>
      </c>
      <c r="G19" s="361">
        <v>92.75603027670968</v>
      </c>
      <c r="H19" s="361">
        <v>3.1771707811851977</v>
      </c>
      <c r="I19" s="361">
        <v>2.6083824604917396</v>
      </c>
      <c r="J19" s="361">
        <v>1.472449431493533</v>
      </c>
      <c r="K19" s="361">
        <v>1.0916407155342061</v>
      </c>
      <c r="L19" s="361">
        <v>7.5101517391391219</v>
      </c>
      <c r="M19" s="252"/>
      <c r="N19" s="362">
        <f t="shared" si="0"/>
        <v>3073.3209201300015</v>
      </c>
      <c r="P19" s="363"/>
    </row>
    <row r="20" spans="2:16" x14ac:dyDescent="0.3">
      <c r="B20" s="360" t="s">
        <v>128</v>
      </c>
      <c r="C20" s="361">
        <v>250.31271677145816</v>
      </c>
      <c r="D20" s="361">
        <v>270.08292067547774</v>
      </c>
      <c r="E20" s="361">
        <v>445.51894334683328</v>
      </c>
      <c r="F20" s="361">
        <v>29.963166683813412</v>
      </c>
      <c r="G20" s="361">
        <v>0.96080456430398287</v>
      </c>
      <c r="H20" s="361">
        <v>0.42907206103875628</v>
      </c>
      <c r="I20" s="361">
        <v>0.37987022409704302</v>
      </c>
      <c r="J20" s="361">
        <v>0.31720461284630469</v>
      </c>
      <c r="K20" s="361">
        <v>0.17924651157201898</v>
      </c>
      <c r="L20" s="361">
        <v>0.70075631855962017</v>
      </c>
      <c r="M20" s="252"/>
      <c r="N20" s="362">
        <f t="shared" si="0"/>
        <v>998.84470177000026</v>
      </c>
      <c r="P20" s="363"/>
    </row>
    <row r="21" spans="2:16" x14ac:dyDescent="0.3">
      <c r="C21" s="364"/>
      <c r="D21" s="364"/>
      <c r="E21" s="364"/>
      <c r="F21" s="364"/>
      <c r="G21" s="364"/>
      <c r="H21" s="364"/>
      <c r="I21" s="364"/>
      <c r="J21" s="364"/>
      <c r="K21" s="364"/>
      <c r="L21" s="364"/>
      <c r="M21" s="252"/>
      <c r="N21" s="362">
        <f t="shared" si="0"/>
        <v>0</v>
      </c>
    </row>
    <row r="22" spans="2:16" x14ac:dyDescent="0.3">
      <c r="B22" s="365" t="s">
        <v>130</v>
      </c>
      <c r="C22" s="366">
        <f t="shared" ref="C22:L22" si="1">SUM(C11:C21)</f>
        <v>7285.2374553684258</v>
      </c>
      <c r="D22" s="366">
        <f t="shared" si="1"/>
        <v>13915.027017486615</v>
      </c>
      <c r="E22" s="366">
        <f t="shared" si="1"/>
        <v>30393.836086174932</v>
      </c>
      <c r="F22" s="366">
        <f t="shared" si="1"/>
        <v>8131.1045156684613</v>
      </c>
      <c r="G22" s="366">
        <f t="shared" si="1"/>
        <v>2103.6463639634649</v>
      </c>
      <c r="H22" s="366">
        <f t="shared" si="1"/>
        <v>290.88348410241196</v>
      </c>
      <c r="I22" s="366">
        <f t="shared" si="1"/>
        <v>160.42891291794689</v>
      </c>
      <c r="J22" s="366">
        <f t="shared" si="1"/>
        <v>101.6075983909744</v>
      </c>
      <c r="K22" s="366">
        <f t="shared" si="1"/>
        <v>74.883055749526932</v>
      </c>
      <c r="L22" s="366">
        <f t="shared" si="1"/>
        <v>151.87077248723364</v>
      </c>
      <c r="M22" s="252"/>
      <c r="N22" s="362">
        <f t="shared" si="0"/>
        <v>62608.525262310002</v>
      </c>
      <c r="P22" s="363"/>
    </row>
    <row r="23" spans="2:16" x14ac:dyDescent="0.3">
      <c r="M23" s="252"/>
      <c r="N23" s="252"/>
    </row>
    <row r="24" spans="2:16" x14ac:dyDescent="0.3">
      <c r="M24" s="252"/>
      <c r="N24" s="252"/>
    </row>
    <row r="25" spans="2:16" x14ac:dyDescent="0.3">
      <c r="M25" s="252"/>
      <c r="N25" s="252"/>
    </row>
    <row r="26" spans="2:16" x14ac:dyDescent="0.3">
      <c r="M26" s="252"/>
      <c r="N26" s="252"/>
    </row>
    <row r="27" spans="2:16" ht="15.6" x14ac:dyDescent="0.3">
      <c r="B27" s="333" t="s">
        <v>2650</v>
      </c>
      <c r="M27" s="252"/>
      <c r="N27" s="252"/>
    </row>
    <row r="28" spans="2:16" ht="3.75" customHeight="1" x14ac:dyDescent="0.3">
      <c r="B28" s="333"/>
      <c r="F28" s="17">
        <v>63180</v>
      </c>
      <c r="M28" s="252"/>
      <c r="N28" s="252"/>
    </row>
    <row r="29" spans="2:16" x14ac:dyDescent="0.3">
      <c r="B29" s="367" t="s">
        <v>2651</v>
      </c>
      <c r="C29" s="354"/>
      <c r="D29" s="356"/>
      <c r="E29" s="356"/>
      <c r="F29" s="356"/>
      <c r="G29" s="356"/>
      <c r="H29" s="356"/>
      <c r="I29" s="356"/>
      <c r="J29" s="356"/>
      <c r="K29" s="356"/>
      <c r="L29" s="356"/>
      <c r="M29" s="252"/>
      <c r="N29" s="252"/>
    </row>
    <row r="30" spans="2:16" x14ac:dyDescent="0.3">
      <c r="B30" s="273"/>
      <c r="C30" s="451" t="s">
        <v>2637</v>
      </c>
      <c r="D30" s="451"/>
      <c r="E30" s="451"/>
      <c r="F30" s="451"/>
      <c r="G30" s="451"/>
      <c r="H30" s="451"/>
      <c r="I30" s="451"/>
      <c r="J30" s="451"/>
      <c r="K30" s="451"/>
      <c r="L30" s="451"/>
      <c r="M30" s="252"/>
      <c r="N30" s="252"/>
    </row>
    <row r="31" spans="2:16" x14ac:dyDescent="0.3">
      <c r="B31" s="273"/>
      <c r="C31" s="357" t="s">
        <v>2638</v>
      </c>
      <c r="D31" s="357" t="s">
        <v>2639</v>
      </c>
      <c r="E31" s="357" t="s">
        <v>2640</v>
      </c>
      <c r="F31" s="357" t="s">
        <v>2641</v>
      </c>
      <c r="G31" s="357" t="s">
        <v>2642</v>
      </c>
      <c r="H31" s="357" t="s">
        <v>2643</v>
      </c>
      <c r="I31" s="357" t="s">
        <v>2644</v>
      </c>
      <c r="J31" s="357" t="s">
        <v>2645</v>
      </c>
      <c r="K31" s="357" t="s">
        <v>2646</v>
      </c>
      <c r="L31" s="357" t="s">
        <v>2647</v>
      </c>
      <c r="M31" s="252"/>
      <c r="N31" s="358"/>
    </row>
    <row r="32" spans="2:16" x14ac:dyDescent="0.3">
      <c r="C32" s="359"/>
      <c r="D32" s="359"/>
      <c r="E32" s="359"/>
      <c r="F32" s="359"/>
      <c r="G32" s="359"/>
      <c r="H32" s="359"/>
      <c r="I32" s="359"/>
      <c r="J32" s="359"/>
      <c r="K32" s="359"/>
      <c r="L32" s="359"/>
      <c r="M32" s="252"/>
      <c r="N32" s="252"/>
    </row>
    <row r="33" spans="2:14" x14ac:dyDescent="0.3">
      <c r="B33" s="360" t="s">
        <v>2624</v>
      </c>
      <c r="C33" s="368">
        <f t="shared" ref="C33:L33" si="2">C11/$N$11</f>
        <v>8.727864774235404E-2</v>
      </c>
      <c r="D33" s="368">
        <f t="shared" si="2"/>
        <v>0.21738403763022729</v>
      </c>
      <c r="E33" s="368">
        <f t="shared" si="2"/>
        <v>0.55127690649139938</v>
      </c>
      <c r="F33" s="368">
        <f t="shared" si="2"/>
        <v>0.12313292521975902</v>
      </c>
      <c r="G33" s="368">
        <f t="shared" si="2"/>
        <v>1.498412943567933E-2</v>
      </c>
      <c r="H33" s="368">
        <f t="shared" si="2"/>
        <v>2.1615175913273495E-3</v>
      </c>
      <c r="I33" s="368">
        <f t="shared" si="2"/>
        <v>1.0482657890972793E-3</v>
      </c>
      <c r="J33" s="368">
        <f t="shared" si="2"/>
        <v>8.5258509886064308E-4</v>
      </c>
      <c r="K33" s="368">
        <f t="shared" si="2"/>
        <v>5.9341801388941627E-4</v>
      </c>
      <c r="L33" s="368">
        <f t="shared" si="2"/>
        <v>1.2875669874062876E-3</v>
      </c>
      <c r="M33" s="252"/>
      <c r="N33" s="369"/>
    </row>
    <row r="34" spans="2:14" x14ac:dyDescent="0.3">
      <c r="B34" s="360" t="s">
        <v>2625</v>
      </c>
      <c r="C34" s="368">
        <f t="shared" ref="C34:L34" si="3">C12/$N$12</f>
        <v>0.66936456413299605</v>
      </c>
      <c r="D34" s="368">
        <f t="shared" si="3"/>
        <v>0.24792248141644882</v>
      </c>
      <c r="E34" s="368">
        <f t="shared" si="3"/>
        <v>8.2712954450555098E-2</v>
      </c>
      <c r="F34" s="368">
        <f t="shared" si="3"/>
        <v>0</v>
      </c>
      <c r="G34" s="368">
        <f t="shared" si="3"/>
        <v>0</v>
      </c>
      <c r="H34" s="368">
        <f t="shared" si="3"/>
        <v>0</v>
      </c>
      <c r="I34" s="368">
        <f t="shared" si="3"/>
        <v>0</v>
      </c>
      <c r="J34" s="368">
        <f t="shared" si="3"/>
        <v>0</v>
      </c>
      <c r="K34" s="368">
        <f t="shared" si="3"/>
        <v>0</v>
      </c>
      <c r="L34" s="368">
        <f t="shared" si="3"/>
        <v>0</v>
      </c>
      <c r="M34" s="252"/>
      <c r="N34" s="369"/>
    </row>
    <row r="35" spans="2:14" ht="19.5" customHeight="1" x14ac:dyDescent="0.3">
      <c r="B35" s="360" t="s">
        <v>2626</v>
      </c>
      <c r="C35" s="368">
        <f t="shared" ref="C35:L35" si="4">C13/$N$13</f>
        <v>0.48850225038896505</v>
      </c>
      <c r="D35" s="368">
        <f t="shared" si="4"/>
        <v>0.2041849578606694</v>
      </c>
      <c r="E35" s="368">
        <f t="shared" si="4"/>
        <v>0.1449557384821259</v>
      </c>
      <c r="F35" s="368">
        <f t="shared" si="4"/>
        <v>3.8581604686927007E-2</v>
      </c>
      <c r="G35" s="368">
        <f t="shared" si="4"/>
        <v>2.6062148669104633E-2</v>
      </c>
      <c r="H35" s="368">
        <f t="shared" si="4"/>
        <v>9.7713299912208021E-2</v>
      </c>
      <c r="I35" s="368">
        <f t="shared" si="4"/>
        <v>0</v>
      </c>
      <c r="J35" s="368">
        <f t="shared" si="4"/>
        <v>0</v>
      </c>
      <c r="K35" s="368">
        <f t="shared" si="4"/>
        <v>0</v>
      </c>
      <c r="L35" s="368">
        <f t="shared" si="4"/>
        <v>0</v>
      </c>
      <c r="M35" s="252"/>
      <c r="N35" s="369"/>
    </row>
    <row r="36" spans="2:14" x14ac:dyDescent="0.3">
      <c r="B36" s="360" t="s">
        <v>2627</v>
      </c>
      <c r="C36" s="368">
        <f t="shared" ref="C36:L36" si="5">C14/$N$14</f>
        <v>0.28039995649335742</v>
      </c>
      <c r="D36" s="368">
        <f t="shared" si="5"/>
        <v>0.30290119693699885</v>
      </c>
      <c r="E36" s="368">
        <f t="shared" si="5"/>
        <v>0.26145821500408556</v>
      </c>
      <c r="F36" s="368">
        <f t="shared" si="5"/>
        <v>8.1023448693279501E-2</v>
      </c>
      <c r="G36" s="368">
        <f t="shared" si="5"/>
        <v>4.1478129414608288E-2</v>
      </c>
      <c r="H36" s="368">
        <f t="shared" si="5"/>
        <v>1.1457110960481603E-2</v>
      </c>
      <c r="I36" s="368">
        <f t="shared" si="5"/>
        <v>6.8511520690221926E-3</v>
      </c>
      <c r="J36" s="368">
        <f t="shared" si="5"/>
        <v>4.6618216789611113E-3</v>
      </c>
      <c r="K36" s="368">
        <f t="shared" si="5"/>
        <v>3.3191958596992983E-3</v>
      </c>
      <c r="L36" s="368">
        <f t="shared" si="5"/>
        <v>6.4497728895061236E-3</v>
      </c>
      <c r="M36" s="252"/>
      <c r="N36" s="369"/>
    </row>
    <row r="37" spans="2:14" x14ac:dyDescent="0.3">
      <c r="B37" s="360" t="s">
        <v>2628</v>
      </c>
      <c r="C37" s="368">
        <f t="shared" ref="C37:L37" si="6">C15/$N$15</f>
        <v>3.9414706641397214E-2</v>
      </c>
      <c r="D37" s="368">
        <f t="shared" si="6"/>
        <v>9.8123463486310236E-2</v>
      </c>
      <c r="E37" s="368">
        <f t="shared" si="6"/>
        <v>0.37942126215701433</v>
      </c>
      <c r="F37" s="368">
        <f t="shared" si="6"/>
        <v>0.35371791000395181</v>
      </c>
      <c r="G37" s="368">
        <f t="shared" si="6"/>
        <v>0.11322825539019399</v>
      </c>
      <c r="H37" s="368">
        <f t="shared" si="6"/>
        <v>9.3878183031391223E-3</v>
      </c>
      <c r="I37" s="368">
        <f t="shared" si="6"/>
        <v>3.1409027218883218E-3</v>
      </c>
      <c r="J37" s="368">
        <f t="shared" si="6"/>
        <v>1.3897013411130639E-3</v>
      </c>
      <c r="K37" s="368">
        <f t="shared" si="6"/>
        <v>5.6844421546949791E-4</v>
      </c>
      <c r="L37" s="368">
        <f t="shared" si="6"/>
        <v>1.607535739522332E-3</v>
      </c>
      <c r="M37" s="252"/>
      <c r="N37" s="369"/>
    </row>
    <row r="38" spans="2:14" ht="28.8" x14ac:dyDescent="0.3">
      <c r="B38" s="360" t="s">
        <v>2629</v>
      </c>
      <c r="C38" s="368">
        <f t="shared" ref="C38:L38" si="7">C16/$N$16</f>
        <v>0.23338835486056095</v>
      </c>
      <c r="D38" s="368">
        <f t="shared" si="7"/>
        <v>0.32580090845587006</v>
      </c>
      <c r="E38" s="368">
        <f t="shared" si="7"/>
        <v>0.42254844742001457</v>
      </c>
      <c r="F38" s="368">
        <f t="shared" si="7"/>
        <v>9.5032981315366725E-3</v>
      </c>
      <c r="G38" s="368">
        <f t="shared" si="7"/>
        <v>4.7362798904550417E-3</v>
      </c>
      <c r="H38" s="368">
        <f t="shared" si="7"/>
        <v>1.9234738132167225E-3</v>
      </c>
      <c r="I38" s="368">
        <f t="shared" si="7"/>
        <v>1.4272519376944666E-3</v>
      </c>
      <c r="J38" s="368">
        <f t="shared" si="7"/>
        <v>1.7812960451608749E-4</v>
      </c>
      <c r="K38" s="368">
        <f t="shared" si="7"/>
        <v>1.7085948005015667E-4</v>
      </c>
      <c r="L38" s="368">
        <f t="shared" si="7"/>
        <v>3.2299640608530892E-4</v>
      </c>
      <c r="M38" s="252"/>
      <c r="N38" s="369"/>
    </row>
    <row r="39" spans="2:14" x14ac:dyDescent="0.3">
      <c r="B39" s="360" t="s">
        <v>2630</v>
      </c>
      <c r="C39" s="368">
        <f>C17/$N$17</f>
        <v>5.7887602977502506E-2</v>
      </c>
      <c r="D39" s="368">
        <f>D17/$N$17</f>
        <v>0.21342206809004577</v>
      </c>
      <c r="E39" s="368">
        <f>E17/$N$17</f>
        <v>0.65329125495880191</v>
      </c>
      <c r="F39" s="368">
        <f>F17/$N$17</f>
        <v>4.8134601748559949E-2</v>
      </c>
      <c r="G39" s="368">
        <f t="shared" ref="G39:L39" si="8">G17/$N$17</f>
        <v>1.1653825476441939E-2</v>
      </c>
      <c r="H39" s="368">
        <f t="shared" si="8"/>
        <v>3.8135468961122973E-3</v>
      </c>
      <c r="I39" s="368">
        <f t="shared" si="8"/>
        <v>3.2923991289669627E-3</v>
      </c>
      <c r="J39" s="368">
        <f t="shared" si="8"/>
        <v>2.7810173281514819E-3</v>
      </c>
      <c r="K39" s="368">
        <f t="shared" si="8"/>
        <v>2.4072436492915909E-3</v>
      </c>
      <c r="L39" s="368">
        <f t="shared" si="8"/>
        <v>3.3164397461256522E-3</v>
      </c>
      <c r="M39" s="252"/>
      <c r="N39" s="369"/>
    </row>
    <row r="40" spans="2:14" x14ac:dyDescent="0.3">
      <c r="B40" s="360" t="s">
        <v>2648</v>
      </c>
      <c r="C40" s="368">
        <f>C18/$N$18</f>
        <v>9.7598667511558462E-2</v>
      </c>
      <c r="D40" s="368">
        <f>D18/$N$18</f>
        <v>0.24575024742176427</v>
      </c>
      <c r="E40" s="368">
        <f>E18/$N$18</f>
        <v>0.51102323293034912</v>
      </c>
      <c r="F40" s="368">
        <f>F18/$N$18</f>
        <v>0.12432894704696268</v>
      </c>
      <c r="G40" s="368">
        <f t="shared" ref="G40:L40" si="9">G18/$N$18</f>
        <v>1.37026923302175E-2</v>
      </c>
      <c r="H40" s="368">
        <f t="shared" si="9"/>
        <v>2.3347460026855726E-3</v>
      </c>
      <c r="I40" s="368">
        <f t="shared" si="9"/>
        <v>1.4676516589612052E-3</v>
      </c>
      <c r="J40" s="368">
        <f t="shared" si="9"/>
        <v>9.0389430207798299E-4</v>
      </c>
      <c r="K40" s="368">
        <f t="shared" si="9"/>
        <v>6.5299527336302673E-4</v>
      </c>
      <c r="L40" s="368">
        <f t="shared" si="9"/>
        <v>2.2369255220600478E-3</v>
      </c>
      <c r="M40" s="252"/>
      <c r="N40" s="369"/>
    </row>
    <row r="41" spans="2:14" ht="28.8" x14ac:dyDescent="0.3">
      <c r="B41" s="360" t="s">
        <v>2649</v>
      </c>
      <c r="C41" s="368">
        <f t="shared" ref="C41:L41" si="10">C19/$N$19</f>
        <v>0.30083311430071069</v>
      </c>
      <c r="D41" s="368">
        <f t="shared" si="10"/>
        <v>0.25265161547940973</v>
      </c>
      <c r="E41" s="368">
        <f t="shared" si="10"/>
        <v>0.29354971549512027</v>
      </c>
      <c r="F41" s="368">
        <f t="shared" si="10"/>
        <v>0.11762403711977092</v>
      </c>
      <c r="G41" s="368">
        <f t="shared" si="10"/>
        <v>3.0181042815660818E-2</v>
      </c>
      <c r="H41" s="368">
        <f t="shared" si="10"/>
        <v>1.0337907637223917E-3</v>
      </c>
      <c r="I41" s="368">
        <f t="shared" si="10"/>
        <v>8.4871789451177945E-4</v>
      </c>
      <c r="J41" s="368">
        <f t="shared" si="10"/>
        <v>4.7910695620789528E-4</v>
      </c>
      <c r="K41" s="368">
        <f t="shared" si="10"/>
        <v>3.5519906443354102E-4</v>
      </c>
      <c r="L41" s="368">
        <f t="shared" si="10"/>
        <v>2.4436601104519352E-3</v>
      </c>
      <c r="M41" s="252"/>
      <c r="N41" s="369"/>
    </row>
    <row r="42" spans="2:14" x14ac:dyDescent="0.3">
      <c r="B42" s="360" t="s">
        <v>128</v>
      </c>
      <c r="C42" s="368">
        <f t="shared" ref="C42:L42" si="11">C20/$N$20</f>
        <v>0.25060223709240498</v>
      </c>
      <c r="D42" s="368">
        <f t="shared" si="11"/>
        <v>0.27039530789609034</v>
      </c>
      <c r="E42" s="368">
        <f t="shared" si="11"/>
        <v>0.44603424592166585</v>
      </c>
      <c r="F42" s="368">
        <f t="shared" si="11"/>
        <v>2.9997823115762899E-2</v>
      </c>
      <c r="G42" s="368">
        <f t="shared" si="11"/>
        <v>9.619158639990697E-4</v>
      </c>
      <c r="H42" s="368">
        <f t="shared" si="11"/>
        <v>4.2956834058229491E-4</v>
      </c>
      <c r="I42" s="368">
        <f t="shared" si="11"/>
        <v>3.8030959509911295E-4</v>
      </c>
      <c r="J42" s="368">
        <f t="shared" si="11"/>
        <v>3.1757150264120443E-4</v>
      </c>
      <c r="K42" s="368">
        <f t="shared" si="11"/>
        <v>1.7945383426911675E-4</v>
      </c>
      <c r="L42" s="368">
        <f t="shared" si="11"/>
        <v>7.0156683748519332E-4</v>
      </c>
      <c r="M42" s="252"/>
      <c r="N42" s="369"/>
    </row>
    <row r="43" spans="2:14" x14ac:dyDescent="0.3">
      <c r="C43" s="368"/>
      <c r="D43" s="370"/>
      <c r="E43" s="370"/>
      <c r="F43" s="370"/>
      <c r="G43" s="370"/>
      <c r="H43" s="370"/>
      <c r="I43" s="370"/>
      <c r="J43" s="370"/>
      <c r="K43" s="370"/>
      <c r="L43" s="370"/>
      <c r="M43" s="252"/>
      <c r="N43" s="252"/>
    </row>
    <row r="44" spans="2:14" x14ac:dyDescent="0.3">
      <c r="B44" s="365" t="s">
        <v>130</v>
      </c>
      <c r="C44" s="371">
        <f t="shared" ref="C44:L44" si="12">C22/$N$22</f>
        <v>0.11636174825785427</v>
      </c>
      <c r="D44" s="371">
        <f t="shared" si="12"/>
        <v>0.22225450861822785</v>
      </c>
      <c r="E44" s="371">
        <f t="shared" si="12"/>
        <v>0.48545842533160349</v>
      </c>
      <c r="F44" s="371">
        <f t="shared" si="12"/>
        <v>0.12987216168407886</v>
      </c>
      <c r="G44" s="371">
        <f t="shared" si="12"/>
        <v>3.3599998644750842E-2</v>
      </c>
      <c r="H44" s="371">
        <f t="shared" si="12"/>
        <v>4.6460682931549939E-3</v>
      </c>
      <c r="I44" s="371">
        <f t="shared" si="12"/>
        <v>2.5624132216147924E-3</v>
      </c>
      <c r="J44" s="371">
        <f t="shared" si="12"/>
        <v>1.6229035577067271E-3</v>
      </c>
      <c r="K44" s="371">
        <f t="shared" si="12"/>
        <v>1.196052062171893E-3</v>
      </c>
      <c r="L44" s="371">
        <f t="shared" si="12"/>
        <v>2.4257203288360961E-3</v>
      </c>
      <c r="M44" s="252"/>
      <c r="N44" s="372"/>
    </row>
    <row r="45" spans="2:14" x14ac:dyDescent="0.3">
      <c r="M45" s="252"/>
      <c r="N45" s="252"/>
    </row>
    <row r="46" spans="2:14" x14ac:dyDescent="0.3">
      <c r="M46" s="252"/>
      <c r="N46" s="252"/>
    </row>
    <row r="47" spans="2:14" x14ac:dyDescent="0.3">
      <c r="M47" s="252"/>
      <c r="N47" s="252"/>
    </row>
    <row r="49" spans="2:16" ht="15.6" x14ac:dyDescent="0.3">
      <c r="B49" s="333" t="s">
        <v>2652</v>
      </c>
    </row>
    <row r="50" spans="2:16" ht="3.75" customHeight="1" x14ac:dyDescent="0.3">
      <c r="B50" s="333"/>
    </row>
    <row r="51" spans="2:16" x14ac:dyDescent="0.3">
      <c r="B51" s="367" t="s">
        <v>2653</v>
      </c>
      <c r="C51" s="354"/>
      <c r="D51" s="354"/>
      <c r="E51" s="356"/>
      <c r="F51" s="356"/>
      <c r="G51" s="356"/>
      <c r="H51" s="356"/>
      <c r="I51" s="356"/>
      <c r="J51" s="356"/>
      <c r="K51" s="356"/>
      <c r="L51" s="356"/>
      <c r="M51" s="356"/>
      <c r="N51" s="356"/>
    </row>
    <row r="52" spans="2:16" x14ac:dyDescent="0.3">
      <c r="B52" s="273"/>
      <c r="C52" s="451" t="s">
        <v>2637</v>
      </c>
      <c r="D52" s="451"/>
      <c r="E52" s="451"/>
      <c r="F52" s="451"/>
      <c r="G52" s="451"/>
      <c r="H52" s="451"/>
      <c r="I52" s="451"/>
      <c r="J52" s="451"/>
      <c r="K52" s="451"/>
      <c r="L52" s="451"/>
      <c r="N52" s="273"/>
    </row>
    <row r="53" spans="2:16" x14ac:dyDescent="0.3">
      <c r="B53" s="273"/>
      <c r="C53" s="357" t="s">
        <v>2638</v>
      </c>
      <c r="D53" s="357" t="s">
        <v>2639</v>
      </c>
      <c r="E53" s="357" t="s">
        <v>2640</v>
      </c>
      <c r="F53" s="357" t="s">
        <v>2641</v>
      </c>
      <c r="G53" s="357" t="s">
        <v>2642</v>
      </c>
      <c r="H53" s="357" t="s">
        <v>2643</v>
      </c>
      <c r="I53" s="357" t="s">
        <v>2644</v>
      </c>
      <c r="J53" s="357" t="s">
        <v>2645</v>
      </c>
      <c r="K53" s="357" t="s">
        <v>2646</v>
      </c>
      <c r="L53" s="357" t="s">
        <v>2647</v>
      </c>
      <c r="N53" s="357" t="s">
        <v>2654</v>
      </c>
      <c r="P53" s="373"/>
    </row>
    <row r="54" spans="2:16" x14ac:dyDescent="0.3">
      <c r="C54" s="369"/>
      <c r="D54" s="369"/>
      <c r="E54" s="369"/>
      <c r="F54" s="369"/>
      <c r="G54" s="369"/>
      <c r="H54" s="369"/>
      <c r="I54" s="369"/>
      <c r="J54" s="369"/>
      <c r="K54" s="369"/>
      <c r="L54" s="369"/>
      <c r="M54" s="252"/>
      <c r="N54" s="252"/>
      <c r="O54" s="252"/>
      <c r="P54" s="373"/>
    </row>
    <row r="55" spans="2:16" x14ac:dyDescent="0.3">
      <c r="B55" s="360" t="s">
        <v>2624</v>
      </c>
      <c r="C55" s="364">
        <v>13.690515049999997</v>
      </c>
      <c r="D55" s="364">
        <v>68.875361840000025</v>
      </c>
      <c r="E55" s="364">
        <v>301.63239213000026</v>
      </c>
      <c r="F55" s="364">
        <v>272.11128574999987</v>
      </c>
      <c r="G55" s="364">
        <v>42.078086320000004</v>
      </c>
      <c r="H55" s="364">
        <v>8.9434092200000013</v>
      </c>
      <c r="I55" s="364">
        <v>0.16683501000000001</v>
      </c>
      <c r="J55" s="364">
        <v>0.72425788000000002</v>
      </c>
      <c r="K55" s="364">
        <v>1.76463199</v>
      </c>
      <c r="L55" s="364">
        <v>6.5432286300000007</v>
      </c>
      <c r="M55" s="252"/>
      <c r="N55" s="374">
        <v>0.57198678237308709</v>
      </c>
      <c r="O55" s="252"/>
      <c r="P55" s="362">
        <f t="shared" ref="P55:P64" si="13">C55+D55+E55+F55+G55+H55+I55+J55+K55+L55</f>
        <v>716.53000382000027</v>
      </c>
    </row>
    <row r="56" spans="2:16" x14ac:dyDescent="0.3">
      <c r="B56" s="360" t="s">
        <v>2625</v>
      </c>
      <c r="C56" s="364">
        <v>0.75659708000000003</v>
      </c>
      <c r="D56" s="364">
        <v>2.2782717900000002</v>
      </c>
      <c r="E56" s="364">
        <v>2.2350972599999999</v>
      </c>
      <c r="F56" s="364"/>
      <c r="G56" s="364"/>
      <c r="H56" s="364"/>
      <c r="I56" s="364"/>
      <c r="J56" s="364"/>
      <c r="K56" s="364"/>
      <c r="L56" s="364"/>
      <c r="M56" s="252"/>
      <c r="N56" s="374">
        <v>0.32503543699824794</v>
      </c>
      <c r="O56" s="252"/>
      <c r="P56" s="362">
        <f t="shared" si="13"/>
        <v>5.2699661300000002</v>
      </c>
    </row>
    <row r="57" spans="2:16" x14ac:dyDescent="0.3">
      <c r="B57" s="360" t="s">
        <v>2626</v>
      </c>
      <c r="C57" s="364">
        <v>33.948640689999998</v>
      </c>
      <c r="D57" s="364">
        <v>16.648288019999999</v>
      </c>
      <c r="E57" s="364">
        <v>2.6814168899999999</v>
      </c>
      <c r="F57" s="364">
        <v>10.194960040000002</v>
      </c>
      <c r="G57" s="364">
        <v>8.5899371999999996</v>
      </c>
      <c r="H57" s="364">
        <v>7.8041017999999998</v>
      </c>
      <c r="I57" s="364"/>
      <c r="J57" s="364"/>
      <c r="K57" s="364"/>
      <c r="L57" s="364"/>
      <c r="M57" s="252"/>
      <c r="N57" s="374">
        <v>0.35897175713879592</v>
      </c>
      <c r="O57" s="252"/>
      <c r="P57" s="362">
        <f t="shared" si="13"/>
        <v>79.867344639999999</v>
      </c>
    </row>
    <row r="58" spans="2:16" x14ac:dyDescent="0.3">
      <c r="B58" s="360" t="s">
        <v>2627</v>
      </c>
      <c r="C58" s="364">
        <v>136.76568918999999</v>
      </c>
      <c r="D58" s="364">
        <v>304.97695063999998</v>
      </c>
      <c r="E58" s="364">
        <v>1408.6766574799994</v>
      </c>
      <c r="F58" s="364">
        <v>949.23110098000018</v>
      </c>
      <c r="G58" s="364">
        <v>514.0129250399998</v>
      </c>
      <c r="H58" s="364">
        <v>189.86500768000005</v>
      </c>
      <c r="I58" s="364">
        <v>174.09704488</v>
      </c>
      <c r="J58" s="364">
        <v>123.82020276</v>
      </c>
      <c r="K58" s="364">
        <v>44.172869749999997</v>
      </c>
      <c r="L58" s="364">
        <v>208.66352803000001</v>
      </c>
      <c r="M58" s="252"/>
      <c r="N58" s="374">
        <v>0.62242072492904821</v>
      </c>
      <c r="O58" s="252"/>
      <c r="P58" s="362">
        <f t="shared" si="13"/>
        <v>4054.2819764299988</v>
      </c>
    </row>
    <row r="59" spans="2:16" x14ac:dyDescent="0.3">
      <c r="B59" s="360" t="s">
        <v>2628</v>
      </c>
      <c r="C59" s="364">
        <v>109.74782529999997</v>
      </c>
      <c r="D59" s="364">
        <v>521.37456463000024</v>
      </c>
      <c r="E59" s="364">
        <v>2908.8383445100108</v>
      </c>
      <c r="F59" s="364">
        <v>4246.756265329991</v>
      </c>
      <c r="G59" s="364">
        <v>3393.9292814900064</v>
      </c>
      <c r="H59" s="364">
        <v>460.34083409999965</v>
      </c>
      <c r="I59" s="364">
        <v>207.06946947999998</v>
      </c>
      <c r="J59" s="364">
        <v>63.822321819999992</v>
      </c>
      <c r="K59" s="364">
        <v>25.68257084</v>
      </c>
      <c r="L59" s="364">
        <v>56.771830789999989</v>
      </c>
      <c r="M59" s="252"/>
      <c r="N59" s="374">
        <v>0.64802347562017681</v>
      </c>
      <c r="O59" s="252"/>
      <c r="P59" s="362">
        <f t="shared" si="13"/>
        <v>11994.333308290006</v>
      </c>
    </row>
    <row r="60" spans="2:16" ht="28.8" x14ac:dyDescent="0.3">
      <c r="B60" s="360" t="s">
        <v>2629</v>
      </c>
      <c r="C60" s="364">
        <v>355.37463814999973</v>
      </c>
      <c r="D60" s="364">
        <v>2481.7965953800031</v>
      </c>
      <c r="E60" s="364">
        <v>3604.465459070002</v>
      </c>
      <c r="F60" s="364">
        <v>637.98999168999978</v>
      </c>
      <c r="G60" s="364">
        <v>42.862189520000001</v>
      </c>
      <c r="H60" s="364">
        <v>1.3020281600000001</v>
      </c>
      <c r="I60" s="364">
        <v>129.45124853000002</v>
      </c>
      <c r="J60" s="364">
        <v>0.87659854000000004</v>
      </c>
      <c r="K60" s="364">
        <v>1.1541681400000001</v>
      </c>
      <c r="L60" s="364">
        <v>16.797923000000001</v>
      </c>
      <c r="M60" s="252"/>
      <c r="N60" s="374">
        <v>0.47209369289239694</v>
      </c>
      <c r="O60" s="252"/>
      <c r="P60" s="362">
        <f t="shared" si="13"/>
        <v>7272.0708401800048</v>
      </c>
    </row>
    <row r="61" spans="2:16" x14ac:dyDescent="0.3">
      <c r="B61" s="360" t="s">
        <v>2630</v>
      </c>
      <c r="C61" s="364">
        <v>367.63354514999992</v>
      </c>
      <c r="D61" s="364">
        <v>2054.42170235</v>
      </c>
      <c r="E61" s="364">
        <v>10794.181330110019</v>
      </c>
      <c r="F61" s="364">
        <v>2315.8255138</v>
      </c>
      <c r="G61" s="364">
        <v>556.36232172999973</v>
      </c>
      <c r="H61" s="364">
        <v>56.657265299999992</v>
      </c>
      <c r="I61" s="364">
        <v>88.480055500000006</v>
      </c>
      <c r="J61" s="364">
        <v>43.015653059999998</v>
      </c>
      <c r="K61" s="364">
        <v>84.719659579999998</v>
      </c>
      <c r="L61" s="364">
        <v>284.64093504000004</v>
      </c>
      <c r="M61" s="252"/>
      <c r="N61" s="374">
        <v>0.54125758936685264</v>
      </c>
      <c r="O61" s="252"/>
      <c r="P61" s="362">
        <f t="shared" si="13"/>
        <v>16645.93798162002</v>
      </c>
    </row>
    <row r="62" spans="2:16" x14ac:dyDescent="0.3">
      <c r="B62" s="360" t="s">
        <v>2648</v>
      </c>
      <c r="C62" s="364">
        <v>178.59411406999996</v>
      </c>
      <c r="D62" s="364">
        <v>800.35310480999988</v>
      </c>
      <c r="E62" s="364">
        <v>6206.0233998999938</v>
      </c>
      <c r="F62" s="364">
        <v>8418.7017828199751</v>
      </c>
      <c r="G62" s="364">
        <v>1652.4385838300011</v>
      </c>
      <c r="H62" s="364">
        <v>176.73973832999997</v>
      </c>
      <c r="I62" s="364">
        <v>118.81942612999998</v>
      </c>
      <c r="J62" s="364">
        <v>91.54747122000002</v>
      </c>
      <c r="K62" s="364">
        <v>10.32930732</v>
      </c>
      <c r="L62" s="364">
        <v>148.00480766999996</v>
      </c>
      <c r="M62" s="252"/>
      <c r="N62" s="374">
        <v>0.60961412220978073</v>
      </c>
      <c r="O62" s="252"/>
      <c r="P62" s="362">
        <f t="shared" si="13"/>
        <v>17801.551736099973</v>
      </c>
    </row>
    <row r="63" spans="2:16" ht="28.8" x14ac:dyDescent="0.3">
      <c r="B63" s="360" t="s">
        <v>2649</v>
      </c>
      <c r="C63" s="364">
        <v>132.64749037000001</v>
      </c>
      <c r="D63" s="364">
        <v>943.67524210999989</v>
      </c>
      <c r="E63" s="364">
        <v>953.46242979000033</v>
      </c>
      <c r="F63" s="364">
        <v>317.31579237</v>
      </c>
      <c r="G63" s="364">
        <v>670.83306989999994</v>
      </c>
      <c r="H63" s="364">
        <v>12.757731110000002</v>
      </c>
      <c r="I63" s="364">
        <v>7.9084176700000004</v>
      </c>
      <c r="J63" s="364">
        <v>1.2706865199999999</v>
      </c>
      <c r="K63" s="364">
        <v>13.195139399999999</v>
      </c>
      <c r="L63" s="364">
        <v>20.254920890000001</v>
      </c>
      <c r="M63" s="252"/>
      <c r="N63" s="374">
        <v>0.49460707175197</v>
      </c>
      <c r="O63" s="252"/>
      <c r="P63" s="362">
        <f t="shared" si="13"/>
        <v>3073.3209201299996</v>
      </c>
    </row>
    <row r="64" spans="2:16" x14ac:dyDescent="0.3">
      <c r="B64" s="360" t="s">
        <v>128</v>
      </c>
      <c r="C64" s="364">
        <v>205.92279061000008</v>
      </c>
      <c r="D64" s="364">
        <v>209.86864161000005</v>
      </c>
      <c r="E64" s="364">
        <v>480.46053001999979</v>
      </c>
      <c r="F64" s="364">
        <v>93.461575240000002</v>
      </c>
      <c r="G64" s="364">
        <v>2.9529836700000001</v>
      </c>
      <c r="H64" s="364"/>
      <c r="I64" s="364">
        <v>1.1953870700000002</v>
      </c>
      <c r="J64" s="364">
        <v>0.69710700000000003</v>
      </c>
      <c r="K64" s="364"/>
      <c r="L64" s="364">
        <v>29.392159560000003</v>
      </c>
      <c r="M64" s="252"/>
      <c r="N64" s="374">
        <v>0.42619651616601628</v>
      </c>
      <c r="O64" s="252"/>
      <c r="P64" s="362">
        <f t="shared" si="13"/>
        <v>1023.95117478</v>
      </c>
    </row>
    <row r="65" spans="2:16" x14ac:dyDescent="0.3">
      <c r="C65" s="364"/>
      <c r="D65" s="364"/>
      <c r="E65" s="364"/>
      <c r="F65" s="364"/>
      <c r="G65" s="364"/>
      <c r="H65" s="364"/>
      <c r="I65" s="364"/>
      <c r="J65" s="364"/>
      <c r="K65" s="364"/>
      <c r="L65" s="364"/>
      <c r="M65" s="252"/>
      <c r="N65" s="252"/>
      <c r="O65" s="252"/>
      <c r="P65" s="373"/>
    </row>
    <row r="66" spans="2:16" x14ac:dyDescent="0.3">
      <c r="B66" s="365" t="s">
        <v>130</v>
      </c>
      <c r="C66" s="366">
        <f>SUM(C55:C65)</f>
        <v>1535.0818456599995</v>
      </c>
      <c r="D66" s="366">
        <f t="shared" ref="D66:L66" si="14">SUM(D55:D65)</f>
        <v>7404.2687231800028</v>
      </c>
      <c r="E66" s="366">
        <f t="shared" si="14"/>
        <v>26662.657057160024</v>
      </c>
      <c r="F66" s="366">
        <f t="shared" si="14"/>
        <v>17261.588268019965</v>
      </c>
      <c r="G66" s="366">
        <f t="shared" si="14"/>
        <v>6884.0593787000071</v>
      </c>
      <c r="H66" s="366">
        <f t="shared" si="14"/>
        <v>914.41011569999966</v>
      </c>
      <c r="I66" s="366">
        <f t="shared" si="14"/>
        <v>727.18788427000004</v>
      </c>
      <c r="J66" s="366">
        <f t="shared" si="14"/>
        <v>325.77429880000005</v>
      </c>
      <c r="K66" s="366">
        <f t="shared" si="14"/>
        <v>181.01834701999999</v>
      </c>
      <c r="L66" s="366">
        <f t="shared" si="14"/>
        <v>771.06933361000006</v>
      </c>
      <c r="M66" s="252"/>
      <c r="N66" s="375">
        <v>0.57426792889428624</v>
      </c>
      <c r="O66" s="252"/>
      <c r="P66" s="362">
        <f>C66+D66+E66+F66+G66+H66+I66+J66+K66+L66</f>
        <v>62667.115252120006</v>
      </c>
    </row>
    <row r="67" spans="2:16" x14ac:dyDescent="0.3">
      <c r="C67" s="252"/>
      <c r="D67" s="252"/>
      <c r="E67" s="252"/>
      <c r="F67" s="252"/>
      <c r="G67" s="252"/>
      <c r="H67" s="252"/>
      <c r="I67" s="252"/>
      <c r="J67" s="252"/>
      <c r="K67" s="252"/>
      <c r="L67" s="252"/>
      <c r="M67" s="252"/>
      <c r="N67" s="252"/>
      <c r="O67" s="252"/>
      <c r="P67" s="373"/>
    </row>
    <row r="71" spans="2:16" ht="15.6" x14ac:dyDescent="0.3">
      <c r="B71" s="333"/>
    </row>
    <row r="72" spans="2:16" ht="3.75" customHeight="1" x14ac:dyDescent="0.3">
      <c r="B72" s="333"/>
    </row>
    <row r="73" spans="2:16" x14ac:dyDescent="0.3">
      <c r="B73" s="367" t="s">
        <v>2655</v>
      </c>
      <c r="C73" s="376"/>
      <c r="D73" s="376"/>
      <c r="E73" s="377"/>
      <c r="F73" s="377"/>
      <c r="G73" s="377"/>
      <c r="H73" s="377"/>
      <c r="I73" s="377"/>
      <c r="J73" s="377"/>
      <c r="K73" s="377"/>
      <c r="L73" s="377"/>
      <c r="M73" s="252"/>
      <c r="N73" s="377"/>
    </row>
    <row r="74" spans="2:16" x14ac:dyDescent="0.3">
      <c r="B74" s="285"/>
      <c r="C74" s="452"/>
      <c r="D74" s="453"/>
      <c r="E74" s="453"/>
      <c r="F74" s="453"/>
      <c r="G74" s="453"/>
      <c r="H74" s="453"/>
      <c r="I74" s="453"/>
      <c r="J74" s="453"/>
      <c r="K74" s="453"/>
      <c r="L74" s="453"/>
      <c r="M74" s="252"/>
      <c r="N74" s="285"/>
    </row>
    <row r="75" spans="2:16" x14ac:dyDescent="0.3">
      <c r="B75" s="285"/>
      <c r="C75" s="378" t="s">
        <v>2638</v>
      </c>
      <c r="D75" s="378" t="s">
        <v>2639</v>
      </c>
      <c r="E75" s="378" t="s">
        <v>2640</v>
      </c>
      <c r="F75" s="378" t="s">
        <v>2641</v>
      </c>
      <c r="G75" s="378" t="s">
        <v>2642</v>
      </c>
      <c r="H75" s="378" t="s">
        <v>2643</v>
      </c>
      <c r="I75" s="378" t="s">
        <v>2644</v>
      </c>
      <c r="J75" s="378" t="s">
        <v>2645</v>
      </c>
      <c r="K75" s="378" t="s">
        <v>2646</v>
      </c>
      <c r="L75" s="378" t="s">
        <v>2647</v>
      </c>
      <c r="M75" s="252"/>
      <c r="N75" s="378" t="s">
        <v>2654</v>
      </c>
    </row>
    <row r="76" spans="2:16" x14ac:dyDescent="0.3">
      <c r="B76" s="252"/>
      <c r="C76" s="369"/>
      <c r="D76" s="369"/>
      <c r="E76" s="369"/>
      <c r="F76" s="369"/>
      <c r="G76" s="369"/>
      <c r="H76" s="369"/>
      <c r="I76" s="369"/>
      <c r="J76" s="369"/>
      <c r="K76" s="369"/>
      <c r="L76" s="369"/>
      <c r="M76" s="252"/>
      <c r="N76" s="252"/>
    </row>
    <row r="77" spans="2:16" x14ac:dyDescent="0.3">
      <c r="B77" s="379" t="s">
        <v>2624</v>
      </c>
      <c r="C77" s="368">
        <f t="shared" ref="C77:L86" si="15">C55/$P55</f>
        <v>1.9106687754891553E-2</v>
      </c>
      <c r="D77" s="368">
        <f t="shared" si="15"/>
        <v>9.6123486068703731E-2</v>
      </c>
      <c r="E77" s="368">
        <f t="shared" si="15"/>
        <v>0.42096268198389836</v>
      </c>
      <c r="F77" s="368">
        <f t="shared" si="15"/>
        <v>0.37976258398016371</v>
      </c>
      <c r="G77" s="368">
        <f t="shared" si="15"/>
        <v>5.8724807189749519E-2</v>
      </c>
      <c r="H77" s="368">
        <f t="shared" si="15"/>
        <v>1.2481555792947196E-2</v>
      </c>
      <c r="I77" s="368">
        <f t="shared" si="15"/>
        <v>2.3283743752607836E-4</v>
      </c>
      <c r="J77" s="368">
        <f t="shared" si="15"/>
        <v>1.0107851396854292E-3</v>
      </c>
      <c r="K77" s="368">
        <f t="shared" si="15"/>
        <v>2.4627468223135198E-3</v>
      </c>
      <c r="L77" s="368">
        <f t="shared" si="15"/>
        <v>9.1318278301207433E-3</v>
      </c>
      <c r="M77" s="252"/>
      <c r="N77" s="374">
        <f>N55</f>
        <v>0.57198678237308709</v>
      </c>
    </row>
    <row r="78" spans="2:16" x14ac:dyDescent="0.3">
      <c r="B78" s="379" t="s">
        <v>2625</v>
      </c>
      <c r="C78" s="368">
        <f t="shared" si="15"/>
        <v>0.14356773105105328</v>
      </c>
      <c r="D78" s="368">
        <f t="shared" si="15"/>
        <v>0.43231241601926579</v>
      </c>
      <c r="E78" s="368">
        <f t="shared" si="15"/>
        <v>0.42411985292968091</v>
      </c>
      <c r="F78" s="368">
        <f t="shared" si="15"/>
        <v>0</v>
      </c>
      <c r="G78" s="368">
        <f t="shared" si="15"/>
        <v>0</v>
      </c>
      <c r="H78" s="368">
        <f t="shared" si="15"/>
        <v>0</v>
      </c>
      <c r="I78" s="368">
        <f t="shared" si="15"/>
        <v>0</v>
      </c>
      <c r="J78" s="368">
        <f t="shared" si="15"/>
        <v>0</v>
      </c>
      <c r="K78" s="368">
        <f t="shared" si="15"/>
        <v>0</v>
      </c>
      <c r="L78" s="368">
        <f t="shared" si="15"/>
        <v>0</v>
      </c>
      <c r="M78" s="252"/>
      <c r="N78" s="374">
        <f t="shared" ref="N78:N86" si="16">N56</f>
        <v>0.32503543699824794</v>
      </c>
    </row>
    <row r="79" spans="2:16" x14ac:dyDescent="0.3">
      <c r="B79" s="379" t="s">
        <v>2626</v>
      </c>
      <c r="C79" s="368">
        <f t="shared" si="15"/>
        <v>0.42506284443313624</v>
      </c>
      <c r="D79" s="368">
        <f t="shared" si="15"/>
        <v>0.20844924912730889</v>
      </c>
      <c r="E79" s="368">
        <f t="shared" si="15"/>
        <v>3.357338223884139E-2</v>
      </c>
      <c r="F79" s="368">
        <f t="shared" si="15"/>
        <v>0.12764866649759701</v>
      </c>
      <c r="G79" s="368">
        <f t="shared" si="15"/>
        <v>0.10755255779090842</v>
      </c>
      <c r="H79" s="368">
        <f t="shared" si="15"/>
        <v>9.7713299912208021E-2</v>
      </c>
      <c r="I79" s="368">
        <f t="shared" si="15"/>
        <v>0</v>
      </c>
      <c r="J79" s="368">
        <f t="shared" si="15"/>
        <v>0</v>
      </c>
      <c r="K79" s="368">
        <f t="shared" si="15"/>
        <v>0</v>
      </c>
      <c r="L79" s="368">
        <f t="shared" si="15"/>
        <v>0</v>
      </c>
      <c r="M79" s="252"/>
      <c r="N79" s="374">
        <f t="shared" si="16"/>
        <v>0.35897175713879592</v>
      </c>
    </row>
    <row r="80" spans="2:16" x14ac:dyDescent="0.3">
      <c r="B80" s="379" t="s">
        <v>2627</v>
      </c>
      <c r="C80" s="368">
        <f t="shared" si="15"/>
        <v>3.3733640132852606E-2</v>
      </c>
      <c r="D80" s="368">
        <f t="shared" si="15"/>
        <v>7.5223418699788533E-2</v>
      </c>
      <c r="E80" s="368">
        <f t="shared" si="15"/>
        <v>0.34745404134924301</v>
      </c>
      <c r="F80" s="368">
        <f t="shared" si="15"/>
        <v>0.23413050855822473</v>
      </c>
      <c r="G80" s="368">
        <f t="shared" si="15"/>
        <v>0.12678272701017562</v>
      </c>
      <c r="H80" s="368">
        <f t="shared" si="15"/>
        <v>4.6830735697171666E-2</v>
      </c>
      <c r="I80" s="368">
        <f t="shared" si="15"/>
        <v>4.2941523527996267E-2</v>
      </c>
      <c r="J80" s="368">
        <f t="shared" si="15"/>
        <v>3.0540599662244011E-2</v>
      </c>
      <c r="K80" s="368">
        <f t="shared" si="15"/>
        <v>1.0895361991791318E-2</v>
      </c>
      <c r="L80" s="368">
        <f t="shared" si="15"/>
        <v>5.1467443370512386E-2</v>
      </c>
      <c r="M80" s="252"/>
      <c r="N80" s="374">
        <f t="shared" si="16"/>
        <v>0.62242072492904821</v>
      </c>
    </row>
    <row r="81" spans="2:14" x14ac:dyDescent="0.3">
      <c r="B81" s="379" t="s">
        <v>2628</v>
      </c>
      <c r="C81" s="368">
        <f t="shared" si="15"/>
        <v>9.1499729479875835E-3</v>
      </c>
      <c r="D81" s="368">
        <f t="shared" si="15"/>
        <v>4.3468407224405453E-2</v>
      </c>
      <c r="E81" s="368">
        <f t="shared" si="15"/>
        <v>0.24251771813774237</v>
      </c>
      <c r="F81" s="368">
        <f t="shared" si="15"/>
        <v>0.35406355286081653</v>
      </c>
      <c r="G81" s="368">
        <f t="shared" si="15"/>
        <v>0.28296106121582076</v>
      </c>
      <c r="H81" s="368">
        <f t="shared" si="15"/>
        <v>3.8379860077911158E-2</v>
      </c>
      <c r="I81" s="368">
        <f t="shared" si="15"/>
        <v>1.7263941576217644E-2</v>
      </c>
      <c r="J81" s="368">
        <f t="shared" si="15"/>
        <v>5.3210395425553614E-3</v>
      </c>
      <c r="K81" s="368">
        <f t="shared" si="15"/>
        <v>2.1412253753403058E-3</v>
      </c>
      <c r="L81" s="368">
        <f t="shared" si="15"/>
        <v>4.7332210412029787E-3</v>
      </c>
      <c r="M81" s="252"/>
      <c r="N81" s="374">
        <f t="shared" si="16"/>
        <v>0.64802347562017681</v>
      </c>
    </row>
    <row r="82" spans="2:14" ht="28.8" x14ac:dyDescent="0.3">
      <c r="B82" s="379" t="s">
        <v>2629</v>
      </c>
      <c r="C82" s="368">
        <f t="shared" si="15"/>
        <v>4.8868423583893907E-2</v>
      </c>
      <c r="D82" s="368">
        <f t="shared" si="15"/>
        <v>0.34127783542308993</v>
      </c>
      <c r="E82" s="368">
        <f t="shared" si="15"/>
        <v>0.49565873851976683</v>
      </c>
      <c r="F82" s="368">
        <f t="shared" si="15"/>
        <v>8.7731542460360259E-2</v>
      </c>
      <c r="G82" s="368">
        <f t="shared" si="15"/>
        <v>5.8940830558436965E-3</v>
      </c>
      <c r="H82" s="368">
        <f t="shared" si="15"/>
        <v>1.7904503251068042E-4</v>
      </c>
      <c r="I82" s="368">
        <f t="shared" si="15"/>
        <v>1.7801153395639327E-2</v>
      </c>
      <c r="J82" s="368">
        <f t="shared" si="15"/>
        <v>1.2054317941411882E-4</v>
      </c>
      <c r="K82" s="368">
        <f t="shared" si="15"/>
        <v>1.5871244455196082E-4</v>
      </c>
      <c r="L82" s="368">
        <f t="shared" si="15"/>
        <v>2.3099229049292655E-3</v>
      </c>
      <c r="M82" s="252"/>
      <c r="N82" s="374">
        <f t="shared" si="16"/>
        <v>0.47209369289239694</v>
      </c>
    </row>
    <row r="83" spans="2:14" x14ac:dyDescent="0.3">
      <c r="B83" s="379" t="s">
        <v>2630</v>
      </c>
      <c r="C83" s="368">
        <f t="shared" si="15"/>
        <v>2.208548088764542E-2</v>
      </c>
      <c r="D83" s="368">
        <f t="shared" si="15"/>
        <v>0.12341880070792256</v>
      </c>
      <c r="E83" s="368">
        <f t="shared" si="15"/>
        <v>0.64845737993429109</v>
      </c>
      <c r="F83" s="368">
        <f t="shared" si="15"/>
        <v>0.13912256049235974</v>
      </c>
      <c r="G83" s="368">
        <f t="shared" si="15"/>
        <v>3.3423308578003803E-2</v>
      </c>
      <c r="H83" s="368">
        <f t="shared" si="15"/>
        <v>3.4036691331278154E-3</v>
      </c>
      <c r="I83" s="368">
        <f t="shared" si="15"/>
        <v>5.3154142228390624E-3</v>
      </c>
      <c r="J83" s="368">
        <f t="shared" si="15"/>
        <v>2.5841531494047785E-3</v>
      </c>
      <c r="K83" s="368">
        <f t="shared" si="15"/>
        <v>5.0895095051744802E-3</v>
      </c>
      <c r="L83" s="368">
        <f t="shared" si="15"/>
        <v>1.709972338923121E-2</v>
      </c>
      <c r="M83" s="252"/>
      <c r="N83" s="374">
        <f t="shared" si="16"/>
        <v>0.54125758936685264</v>
      </c>
    </row>
    <row r="84" spans="2:14" x14ac:dyDescent="0.3">
      <c r="B84" s="379" t="s">
        <v>2648</v>
      </c>
      <c r="C84" s="368">
        <f t="shared" si="15"/>
        <v>1.0032502599637248E-2</v>
      </c>
      <c r="D84" s="368">
        <f t="shared" si="15"/>
        <v>4.4959738155126924E-2</v>
      </c>
      <c r="E84" s="368">
        <f t="shared" si="15"/>
        <v>0.34862260840523956</v>
      </c>
      <c r="F84" s="368">
        <f t="shared" si="15"/>
        <v>0.47291954699362482</v>
      </c>
      <c r="G84" s="368">
        <f t="shared" si="15"/>
        <v>9.2825536128909578E-2</v>
      </c>
      <c r="H84" s="368">
        <f t="shared" si="15"/>
        <v>9.9283332683626335E-3</v>
      </c>
      <c r="I84" s="368">
        <f t="shared" si="15"/>
        <v>6.6746667869995117E-3</v>
      </c>
      <c r="J84" s="368">
        <f t="shared" si="15"/>
        <v>5.1426680424914778E-3</v>
      </c>
      <c r="K84" s="368">
        <f t="shared" si="15"/>
        <v>5.8024758027431275E-4</v>
      </c>
      <c r="L84" s="368">
        <f t="shared" si="15"/>
        <v>8.3141520393336995E-3</v>
      </c>
      <c r="M84" s="252"/>
      <c r="N84" s="374">
        <f t="shared" si="16"/>
        <v>0.60961412220978073</v>
      </c>
    </row>
    <row r="85" spans="2:14" ht="28.8" x14ac:dyDescent="0.3">
      <c r="B85" s="379" t="s">
        <v>2649</v>
      </c>
      <c r="C85" s="368">
        <f t="shared" si="15"/>
        <v>4.316096295091406E-2</v>
      </c>
      <c r="D85" s="368">
        <f t="shared" si="15"/>
        <v>0.3070539220063237</v>
      </c>
      <c r="E85" s="368">
        <f t="shared" si="15"/>
        <v>0.31023848617464572</v>
      </c>
      <c r="F85" s="368">
        <f t="shared" si="15"/>
        <v>0.10324850564469451</v>
      </c>
      <c r="G85" s="368">
        <f t="shared" si="15"/>
        <v>0.21827628397220036</v>
      </c>
      <c r="H85" s="368">
        <f t="shared" si="15"/>
        <v>4.1511223336417324E-3</v>
      </c>
      <c r="I85" s="368">
        <f t="shared" si="15"/>
        <v>2.5732482469372183E-3</v>
      </c>
      <c r="J85" s="368">
        <f t="shared" si="15"/>
        <v>4.134571536858086E-4</v>
      </c>
      <c r="K85" s="368">
        <f t="shared" si="15"/>
        <v>4.2934466471018107E-3</v>
      </c>
      <c r="L85" s="368">
        <f t="shared" si="15"/>
        <v>6.5905648698552539E-3</v>
      </c>
      <c r="M85" s="252"/>
      <c r="N85" s="374">
        <f t="shared" si="16"/>
        <v>0.49460707175197</v>
      </c>
    </row>
    <row r="86" spans="2:14" x14ac:dyDescent="0.3">
      <c r="B86" s="379" t="s">
        <v>128</v>
      </c>
      <c r="C86" s="368">
        <f t="shared" si="15"/>
        <v>0.20110606411896878</v>
      </c>
      <c r="D86" s="368">
        <f t="shared" si="15"/>
        <v>0.20495961797699111</v>
      </c>
      <c r="E86" s="368">
        <f t="shared" si="15"/>
        <v>0.46922210927022828</v>
      </c>
      <c r="F86" s="368">
        <f t="shared" si="15"/>
        <v>9.1275421662639911E-2</v>
      </c>
      <c r="G86" s="368">
        <f t="shared" si="15"/>
        <v>2.8839106226275493E-3</v>
      </c>
      <c r="H86" s="368">
        <f t="shared" si="15"/>
        <v>0</v>
      </c>
      <c r="I86" s="368">
        <f t="shared" si="15"/>
        <v>1.1674258494374344E-3</v>
      </c>
      <c r="J86" s="368">
        <f t="shared" si="15"/>
        <v>6.8080101587829735E-4</v>
      </c>
      <c r="K86" s="368">
        <f t="shared" si="15"/>
        <v>0</v>
      </c>
      <c r="L86" s="368">
        <f t="shared" si="15"/>
        <v>2.870464948322856E-2</v>
      </c>
      <c r="M86" s="252"/>
      <c r="N86" s="374">
        <f t="shared" si="16"/>
        <v>0.42619651616601628</v>
      </c>
    </row>
    <row r="87" spans="2:14" x14ac:dyDescent="0.3">
      <c r="B87" s="252"/>
      <c r="C87" s="370"/>
      <c r="D87" s="370"/>
      <c r="E87" s="370"/>
      <c r="F87" s="370"/>
      <c r="G87" s="370"/>
      <c r="H87" s="370"/>
      <c r="I87" s="370"/>
      <c r="J87" s="370"/>
      <c r="K87" s="370"/>
      <c r="L87" s="370"/>
      <c r="M87" s="252"/>
      <c r="N87" s="252"/>
    </row>
    <row r="88" spans="2:14" x14ac:dyDescent="0.3">
      <c r="B88" s="339" t="s">
        <v>130</v>
      </c>
      <c r="C88" s="371">
        <f t="shared" ref="C88:L88" si="17">C66/$P66</f>
        <v>2.4495811550988351E-2</v>
      </c>
      <c r="D88" s="371">
        <f t="shared" si="17"/>
        <v>0.11815237853843159</v>
      </c>
      <c r="E88" s="371">
        <f t="shared" si="17"/>
        <v>0.42546488616704015</v>
      </c>
      <c r="F88" s="371">
        <f t="shared" si="17"/>
        <v>0.27544890487736329</v>
      </c>
      <c r="G88" s="371">
        <f t="shared" si="17"/>
        <v>0.10985122501657074</v>
      </c>
      <c r="H88" s="371">
        <f t="shared" si="17"/>
        <v>1.4591546332094255E-2</v>
      </c>
      <c r="I88" s="371">
        <f t="shared" si="17"/>
        <v>1.1603978918518984E-2</v>
      </c>
      <c r="J88" s="371">
        <f t="shared" si="17"/>
        <v>5.1984888324499547E-3</v>
      </c>
      <c r="K88" s="371">
        <f t="shared" si="17"/>
        <v>2.8885699667478503E-3</v>
      </c>
      <c r="L88" s="371">
        <f t="shared" si="17"/>
        <v>1.2304209799794718E-2</v>
      </c>
      <c r="M88" s="252"/>
      <c r="N88" s="375">
        <f>N66</f>
        <v>0.57426792889428624</v>
      </c>
    </row>
    <row r="92" spans="2:14" x14ac:dyDescent="0.3">
      <c r="N92" s="261" t="s">
        <v>2527</v>
      </c>
    </row>
  </sheetData>
  <mergeCells count="4">
    <mergeCell ref="C8:L8"/>
    <mergeCell ref="C30:L30"/>
    <mergeCell ref="C52:L52"/>
    <mergeCell ref="C74:L74"/>
  </mergeCells>
  <hyperlinks>
    <hyperlink ref="N92" location="Contents!A1" display="To Frontpage" xr:uid="{8EAC2C99-D89B-4761-92D4-0F8890486398}"/>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E83FC-6F04-486D-AFC8-E72D3ABFC87F}">
  <sheetPr>
    <tabColor rgb="FF243386"/>
    <pageSetUpPr fitToPage="1"/>
  </sheetPr>
  <dimension ref="A5:K71"/>
  <sheetViews>
    <sheetView zoomScale="70" zoomScaleNormal="70" workbookViewId="0">
      <selection activeCell="C15" sqref="C15"/>
    </sheetView>
  </sheetViews>
  <sheetFormatPr defaultColWidth="9.109375" defaultRowHeight="14.4" x14ac:dyDescent="0.3"/>
  <cols>
    <col min="1" max="1" width="4.6640625" style="17" customWidth="1"/>
    <col min="2" max="2" width="30.33203125" style="17" customWidth="1"/>
    <col min="3" max="8" width="27.44140625" style="17" customWidth="1"/>
    <col min="9" max="9" width="25.6640625" style="17" customWidth="1"/>
    <col min="10" max="10" width="16.44140625" style="17" bestFit="1" customWidth="1"/>
    <col min="11" max="11" width="26.6640625" style="17" bestFit="1" customWidth="1"/>
    <col min="12" max="16384" width="9.109375" style="17"/>
  </cols>
  <sheetData>
    <row r="5" spans="2:9" ht="15.6" x14ac:dyDescent="0.3">
      <c r="B5" s="380" t="s">
        <v>2656</v>
      </c>
    </row>
    <row r="6" spans="2:9" ht="3.75" customHeight="1" x14ac:dyDescent="0.3">
      <c r="B6" s="333"/>
    </row>
    <row r="7" spans="2:9" x14ac:dyDescent="0.3">
      <c r="B7" s="353" t="s">
        <v>2454</v>
      </c>
      <c r="C7" s="353"/>
      <c r="D7" s="381"/>
      <c r="E7" s="381"/>
      <c r="F7" s="381"/>
      <c r="G7" s="381"/>
      <c r="H7" s="381"/>
      <c r="I7" s="381"/>
    </row>
    <row r="8" spans="2:9" x14ac:dyDescent="0.3">
      <c r="B8" s="273"/>
      <c r="C8" s="273"/>
      <c r="D8" s="273"/>
      <c r="E8" s="273"/>
      <c r="F8" s="273"/>
      <c r="G8" s="273"/>
      <c r="H8" s="273"/>
      <c r="I8" s="273"/>
    </row>
    <row r="9" spans="2:9" ht="28.8" x14ac:dyDescent="0.3">
      <c r="B9" s="273"/>
      <c r="C9" s="357" t="s">
        <v>2377</v>
      </c>
      <c r="D9" s="357" t="s">
        <v>2378</v>
      </c>
      <c r="E9" s="357" t="s">
        <v>2379</v>
      </c>
      <c r="F9" s="357" t="s">
        <v>2380</v>
      </c>
      <c r="G9" s="357" t="s">
        <v>2381</v>
      </c>
      <c r="H9" s="357" t="s">
        <v>2657</v>
      </c>
      <c r="I9" s="357" t="s">
        <v>130</v>
      </c>
    </row>
    <row r="11" spans="2:9" x14ac:dyDescent="0.3">
      <c r="B11" s="360" t="s">
        <v>2624</v>
      </c>
      <c r="C11" s="361">
        <v>91.638802100000049</v>
      </c>
      <c r="D11" s="361">
        <v>76.782084160000011</v>
      </c>
      <c r="E11" s="361">
        <v>128.45470756000003</v>
      </c>
      <c r="F11" s="361">
        <v>298.46381416999998</v>
      </c>
      <c r="G11" s="361">
        <v>121.19059583000002</v>
      </c>
      <c r="H11" s="361"/>
      <c r="I11" s="361">
        <f t="shared" ref="I11:I20" si="0">SUM(C11:H11)</f>
        <v>716.53000382000005</v>
      </c>
    </row>
    <row r="12" spans="2:9" x14ac:dyDescent="0.3">
      <c r="B12" s="360" t="s">
        <v>2625</v>
      </c>
      <c r="C12" s="361">
        <v>0.41505774000000001</v>
      </c>
      <c r="D12" s="361"/>
      <c r="E12" s="361">
        <v>6.9273219999999996E-2</v>
      </c>
      <c r="F12" s="361">
        <v>1.30314884</v>
      </c>
      <c r="G12" s="361">
        <v>3.48248633</v>
      </c>
      <c r="H12" s="361"/>
      <c r="I12" s="361">
        <f t="shared" si="0"/>
        <v>5.2699661300000002</v>
      </c>
    </row>
    <row r="13" spans="2:9" x14ac:dyDescent="0.3">
      <c r="B13" s="360" t="s">
        <v>2626</v>
      </c>
      <c r="C13" s="361">
        <v>16.647757240000001</v>
      </c>
      <c r="D13" s="361"/>
      <c r="E13" s="361">
        <v>40.63091733000001</v>
      </c>
      <c r="F13" s="361">
        <v>22.588670069999999</v>
      </c>
      <c r="G13" s="361"/>
      <c r="H13" s="361"/>
      <c r="I13" s="361">
        <f t="shared" si="0"/>
        <v>79.867344639999999</v>
      </c>
    </row>
    <row r="14" spans="2:9" x14ac:dyDescent="0.3">
      <c r="B14" s="360" t="s">
        <v>2627</v>
      </c>
      <c r="C14" s="361">
        <v>1448.9158868099985</v>
      </c>
      <c r="D14" s="361">
        <v>410.78159262999992</v>
      </c>
      <c r="E14" s="361">
        <v>414.10243308000003</v>
      </c>
      <c r="F14" s="361">
        <v>1308.4506426300002</v>
      </c>
      <c r="G14" s="361">
        <v>472.03142128000007</v>
      </c>
      <c r="H14" s="361"/>
      <c r="I14" s="361">
        <f t="shared" si="0"/>
        <v>4054.2819764299988</v>
      </c>
    </row>
    <row r="15" spans="2:9" x14ac:dyDescent="0.3">
      <c r="B15" s="360" t="s">
        <v>2628</v>
      </c>
      <c r="C15" s="361">
        <v>4306.7364002599916</v>
      </c>
      <c r="D15" s="361">
        <v>871.5957566400001</v>
      </c>
      <c r="E15" s="361">
        <v>1374.6949513100012</v>
      </c>
      <c r="F15" s="361">
        <v>2859.1557599700031</v>
      </c>
      <c r="G15" s="361">
        <v>2566.3805528200046</v>
      </c>
      <c r="H15" s="361">
        <v>16.841371980000002</v>
      </c>
      <c r="I15" s="361">
        <f t="shared" si="0"/>
        <v>11995.40479298</v>
      </c>
    </row>
    <row r="16" spans="2:9" ht="28.8" x14ac:dyDescent="0.3">
      <c r="B16" s="360" t="s">
        <v>2629</v>
      </c>
      <c r="C16" s="361">
        <v>1191.3464186000006</v>
      </c>
      <c r="D16" s="361">
        <v>919.24466720000009</v>
      </c>
      <c r="E16" s="361">
        <v>1201.9742829400002</v>
      </c>
      <c r="F16" s="361">
        <v>1836.7403808899996</v>
      </c>
      <c r="G16" s="361">
        <v>986.55619181999998</v>
      </c>
      <c r="H16" s="361">
        <v>2678.3931924999997</v>
      </c>
      <c r="I16" s="361">
        <f t="shared" si="0"/>
        <v>8814.2551339500005</v>
      </c>
    </row>
    <row r="17" spans="1:11" x14ac:dyDescent="0.3">
      <c r="B17" s="360" t="s">
        <v>2630</v>
      </c>
      <c r="C17" s="361">
        <v>7813.785579509994</v>
      </c>
      <c r="D17" s="361">
        <v>1519.3991276400013</v>
      </c>
      <c r="E17" s="361">
        <v>1661.5122156300006</v>
      </c>
      <c r="F17" s="361">
        <v>3323.43355961</v>
      </c>
      <c r="G17" s="361">
        <v>2327.807499230003</v>
      </c>
      <c r="H17" s="361"/>
      <c r="I17" s="361">
        <f t="shared" si="0"/>
        <v>16645.937981619998</v>
      </c>
    </row>
    <row r="18" spans="1:11" x14ac:dyDescent="0.3">
      <c r="B18" s="360" t="s">
        <v>2658</v>
      </c>
      <c r="C18" s="361">
        <v>253.79322816999999</v>
      </c>
      <c r="D18" s="361">
        <v>1723.88899021</v>
      </c>
      <c r="E18" s="361">
        <v>5016.8375517800023</v>
      </c>
      <c r="F18" s="361">
        <v>5735.7636940699995</v>
      </c>
      <c r="G18" s="361">
        <v>5071.2682718699853</v>
      </c>
      <c r="H18" s="361"/>
      <c r="I18" s="361">
        <f t="shared" si="0"/>
        <v>17801.551736099987</v>
      </c>
    </row>
    <row r="19" spans="1:11" ht="28.8" x14ac:dyDescent="0.3">
      <c r="B19" s="360" t="s">
        <v>2649</v>
      </c>
      <c r="C19" s="361">
        <v>1297.3934752800008</v>
      </c>
      <c r="D19" s="361">
        <v>302.58929042000022</v>
      </c>
      <c r="E19" s="361">
        <v>174.63342740000002</v>
      </c>
      <c r="F19" s="361">
        <v>786.57940821999966</v>
      </c>
      <c r="G19" s="361">
        <v>512.12531880999995</v>
      </c>
      <c r="H19" s="361"/>
      <c r="I19" s="361">
        <f t="shared" si="0"/>
        <v>3073.3209201300006</v>
      </c>
    </row>
    <row r="20" spans="1:11" x14ac:dyDescent="0.3">
      <c r="B20" s="360" t="s">
        <v>128</v>
      </c>
      <c r="C20" s="361">
        <v>390.63043072999989</v>
      </c>
      <c r="D20" s="361">
        <v>228.42058574000004</v>
      </c>
      <c r="E20" s="361">
        <v>40.166298939999997</v>
      </c>
      <c r="F20" s="361">
        <v>243.37587739000006</v>
      </c>
      <c r="G20" s="361">
        <v>121.35798198000002</v>
      </c>
      <c r="H20" s="361"/>
      <c r="I20" s="361">
        <f t="shared" si="0"/>
        <v>1023.95117478</v>
      </c>
    </row>
    <row r="21" spans="1:11" x14ac:dyDescent="0.3">
      <c r="C21" s="361"/>
      <c r="D21" s="361"/>
      <c r="E21" s="361"/>
      <c r="F21" s="361"/>
      <c r="G21" s="361"/>
      <c r="H21" s="361"/>
      <c r="I21" s="361"/>
    </row>
    <row r="22" spans="1:11" x14ac:dyDescent="0.3">
      <c r="B22" s="382" t="s">
        <v>130</v>
      </c>
      <c r="C22" s="348">
        <f t="shared" ref="C22:I22" si="1">SUM(C11:C21)</f>
        <v>16811.303036439986</v>
      </c>
      <c r="D22" s="348">
        <f t="shared" si="1"/>
        <v>6052.7020946400016</v>
      </c>
      <c r="E22" s="348">
        <f t="shared" si="1"/>
        <v>10053.076059190003</v>
      </c>
      <c r="F22" s="348">
        <f t="shared" si="1"/>
        <v>16415.854955860003</v>
      </c>
      <c r="G22" s="348">
        <f t="shared" si="1"/>
        <v>12182.200319969992</v>
      </c>
      <c r="H22" s="348">
        <f t="shared" si="1"/>
        <v>2695.2345644799998</v>
      </c>
      <c r="I22" s="348">
        <f t="shared" si="1"/>
        <v>64210.371030579976</v>
      </c>
    </row>
    <row r="24" spans="1:11" x14ac:dyDescent="0.3">
      <c r="A24" s="252"/>
      <c r="B24" s="252"/>
      <c r="C24" s="252"/>
      <c r="D24" s="252"/>
      <c r="E24" s="252"/>
      <c r="F24" s="252"/>
      <c r="G24" s="252"/>
      <c r="H24" s="252"/>
      <c r="I24" s="252"/>
    </row>
    <row r="25" spans="1:11" x14ac:dyDescent="0.3">
      <c r="A25" s="252"/>
      <c r="B25" s="310" t="s">
        <v>2659</v>
      </c>
      <c r="C25" s="252"/>
      <c r="D25" s="252"/>
      <c r="E25" s="252"/>
      <c r="F25" s="252"/>
      <c r="G25" s="252"/>
      <c r="H25" s="252"/>
      <c r="I25" s="252"/>
    </row>
    <row r="26" spans="1:11" x14ac:dyDescent="0.3">
      <c r="A26" s="252"/>
      <c r="B26" s="252"/>
      <c r="C26" s="252"/>
      <c r="D26" s="252"/>
      <c r="E26" s="252"/>
      <c r="F26" s="252"/>
      <c r="G26" s="252"/>
      <c r="H26" s="252"/>
      <c r="I26" s="252"/>
    </row>
    <row r="27" spans="1:11" ht="15.6" x14ac:dyDescent="0.3">
      <c r="A27" s="252"/>
      <c r="B27" s="345" t="s">
        <v>2660</v>
      </c>
      <c r="C27" s="252"/>
      <c r="D27" s="252"/>
      <c r="E27" s="252"/>
      <c r="F27" s="252"/>
      <c r="G27" s="252"/>
      <c r="H27" s="252"/>
      <c r="I27" s="252"/>
    </row>
    <row r="28" spans="1:11" ht="6" customHeight="1" x14ac:dyDescent="0.3">
      <c r="A28" s="252"/>
      <c r="B28" s="345"/>
      <c r="C28" s="252"/>
      <c r="D28" s="252"/>
      <c r="E28" s="252"/>
      <c r="F28" s="252"/>
      <c r="G28" s="252"/>
      <c r="H28" s="252"/>
      <c r="I28" s="252"/>
    </row>
    <row r="29" spans="1:11" x14ac:dyDescent="0.3">
      <c r="A29" s="252"/>
      <c r="B29" s="367" t="s">
        <v>2454</v>
      </c>
      <c r="C29" s="367"/>
      <c r="D29" s="383"/>
      <c r="E29" s="383"/>
      <c r="F29" s="383"/>
      <c r="G29" s="383"/>
      <c r="H29" s="383"/>
      <c r="I29" s="383"/>
      <c r="J29" s="383"/>
      <c r="K29" s="383"/>
    </row>
    <row r="30" spans="1:11" x14ac:dyDescent="0.3">
      <c r="A30" s="252"/>
      <c r="B30" s="285"/>
      <c r="C30" s="285"/>
      <c r="D30" s="285"/>
      <c r="E30" s="285"/>
      <c r="F30" s="285"/>
      <c r="G30" s="285"/>
      <c r="H30" s="285"/>
      <c r="I30" s="285"/>
      <c r="J30" s="285"/>
      <c r="K30" s="285"/>
    </row>
    <row r="31" spans="1:11" x14ac:dyDescent="0.3">
      <c r="A31" s="252"/>
      <c r="B31" s="285"/>
      <c r="C31" s="378" t="s">
        <v>500</v>
      </c>
      <c r="D31" s="378" t="s">
        <v>502</v>
      </c>
      <c r="E31" s="378" t="s">
        <v>504</v>
      </c>
      <c r="F31" s="378" t="s">
        <v>2</v>
      </c>
      <c r="G31" s="378" t="s">
        <v>523</v>
      </c>
      <c r="H31" s="378" t="s">
        <v>533</v>
      </c>
      <c r="I31" s="378" t="s">
        <v>6</v>
      </c>
      <c r="J31" s="384" t="s">
        <v>536</v>
      </c>
      <c r="K31" s="384" t="s">
        <v>2661</v>
      </c>
    </row>
    <row r="32" spans="1:11" x14ac:dyDescent="0.3">
      <c r="A32" s="252"/>
      <c r="B32" s="252"/>
      <c r="C32" s="252"/>
      <c r="D32" s="252"/>
      <c r="E32" s="252"/>
      <c r="F32" s="252"/>
      <c r="G32" s="252"/>
      <c r="H32" s="252"/>
      <c r="I32" s="252"/>
      <c r="J32" s="252"/>
      <c r="K32" s="252"/>
    </row>
    <row r="33" spans="1:11" x14ac:dyDescent="0.3">
      <c r="A33" s="252"/>
      <c r="B33" s="379" t="s">
        <v>2624</v>
      </c>
      <c r="C33" s="385"/>
      <c r="D33" s="385">
        <v>0</v>
      </c>
      <c r="E33" s="385">
        <v>0</v>
      </c>
      <c r="F33" s="385">
        <v>0</v>
      </c>
      <c r="G33" s="385">
        <v>0</v>
      </c>
      <c r="H33" s="385"/>
      <c r="I33" s="385"/>
      <c r="J33" s="385"/>
      <c r="K33" s="385"/>
    </row>
    <row r="34" spans="1:11" x14ac:dyDescent="0.3">
      <c r="A34" s="252"/>
      <c r="B34" s="379" t="s">
        <v>2625</v>
      </c>
      <c r="C34" s="385"/>
      <c r="D34" s="385"/>
      <c r="E34" s="385"/>
      <c r="F34" s="385"/>
      <c r="G34" s="385"/>
      <c r="H34" s="385"/>
      <c r="I34" s="385"/>
      <c r="J34" s="385"/>
      <c r="K34" s="385"/>
    </row>
    <row r="35" spans="1:11" x14ac:dyDescent="0.3">
      <c r="A35" s="252"/>
      <c r="B35" s="379" t="s">
        <v>2626</v>
      </c>
      <c r="C35" s="385"/>
      <c r="D35" s="385"/>
      <c r="E35" s="385"/>
      <c r="F35" s="385"/>
      <c r="G35" s="385"/>
      <c r="H35" s="385"/>
      <c r="I35" s="385"/>
      <c r="J35" s="385"/>
      <c r="K35" s="385"/>
    </row>
    <row r="36" spans="1:11" x14ac:dyDescent="0.3">
      <c r="A36" s="252"/>
      <c r="B36" s="379" t="s">
        <v>2627</v>
      </c>
      <c r="C36" s="385"/>
      <c r="D36" s="385"/>
      <c r="E36" s="385"/>
      <c r="F36" s="385"/>
      <c r="G36" s="385"/>
      <c r="H36" s="385"/>
      <c r="I36" s="385"/>
      <c r="J36" s="385"/>
      <c r="K36" s="385"/>
    </row>
    <row r="37" spans="1:11" x14ac:dyDescent="0.3">
      <c r="A37" s="252"/>
      <c r="B37" s="379" t="s">
        <v>2628</v>
      </c>
      <c r="C37" s="385"/>
      <c r="D37" s="385"/>
      <c r="E37" s="385">
        <v>15.25598353</v>
      </c>
      <c r="F37" s="385"/>
      <c r="G37" s="385"/>
      <c r="H37" s="385"/>
      <c r="I37" s="385"/>
      <c r="J37" s="385"/>
      <c r="K37" s="385">
        <v>0.51390376000000004</v>
      </c>
    </row>
    <row r="38" spans="1:11" ht="28.8" x14ac:dyDescent="0.3">
      <c r="A38" s="252"/>
      <c r="B38" s="379" t="s">
        <v>2629</v>
      </c>
      <c r="C38" s="385"/>
      <c r="D38" s="385"/>
      <c r="E38" s="385">
        <v>583.53374522000001</v>
      </c>
      <c r="F38" s="385"/>
      <c r="G38" s="385"/>
      <c r="H38" s="385"/>
      <c r="I38" s="385">
        <v>58.747590270000003</v>
      </c>
      <c r="J38" s="385">
        <v>493.92756323999998</v>
      </c>
      <c r="K38" s="385"/>
    </row>
    <row r="39" spans="1:11" x14ac:dyDescent="0.3">
      <c r="A39" s="252"/>
      <c r="B39" s="379" t="s">
        <v>2630</v>
      </c>
      <c r="C39" s="385"/>
      <c r="D39" s="385"/>
      <c r="E39" s="385"/>
      <c r="F39" s="385"/>
      <c r="G39" s="385"/>
      <c r="H39" s="385"/>
      <c r="I39" s="385"/>
      <c r="J39" s="385"/>
      <c r="K39" s="385"/>
    </row>
    <row r="40" spans="1:11" x14ac:dyDescent="0.3">
      <c r="A40" s="252"/>
      <c r="B40" s="379" t="s">
        <v>2658</v>
      </c>
      <c r="C40" s="385"/>
      <c r="D40" s="385"/>
      <c r="E40" s="385"/>
      <c r="F40" s="385"/>
      <c r="G40" s="385"/>
      <c r="H40" s="385"/>
      <c r="I40" s="385"/>
      <c r="J40" s="385"/>
      <c r="K40" s="385"/>
    </row>
    <row r="41" spans="1:11" ht="28.8" x14ac:dyDescent="0.3">
      <c r="A41" s="252"/>
      <c r="B41" s="379" t="s">
        <v>2649</v>
      </c>
      <c r="C41" s="385">
        <v>0</v>
      </c>
      <c r="D41" s="385"/>
      <c r="E41" s="385"/>
      <c r="F41" s="385"/>
      <c r="G41" s="385"/>
      <c r="H41" s="385"/>
      <c r="I41" s="385"/>
      <c r="J41" s="385"/>
      <c r="K41" s="385">
        <v>0</v>
      </c>
    </row>
    <row r="42" spans="1:11" x14ac:dyDescent="0.3">
      <c r="A42" s="252"/>
      <c r="B42" s="379" t="s">
        <v>128</v>
      </c>
      <c r="C42" s="385">
        <v>0</v>
      </c>
      <c r="D42" s="385">
        <v>0</v>
      </c>
      <c r="E42" s="385">
        <v>0</v>
      </c>
      <c r="F42" s="385">
        <v>0</v>
      </c>
      <c r="G42" s="385">
        <v>0</v>
      </c>
      <c r="H42" s="385">
        <v>0</v>
      </c>
      <c r="I42" s="385">
        <v>0</v>
      </c>
      <c r="J42" s="385">
        <v>0</v>
      </c>
      <c r="K42" s="385"/>
    </row>
    <row r="43" spans="1:11" x14ac:dyDescent="0.3">
      <c r="A43" s="252"/>
      <c r="B43" s="252"/>
      <c r="C43" s="386"/>
      <c r="D43" s="386"/>
      <c r="E43" s="386"/>
      <c r="F43" s="386"/>
      <c r="G43" s="386"/>
      <c r="H43" s="386"/>
      <c r="I43" s="386"/>
      <c r="J43" s="386"/>
      <c r="K43" s="386"/>
    </row>
    <row r="44" spans="1:11" x14ac:dyDescent="0.3">
      <c r="A44" s="252"/>
      <c r="B44" s="387" t="s">
        <v>130</v>
      </c>
      <c r="C44" s="388">
        <f t="shared" ref="C44:K44" si="2">SUM(C33:C43)</f>
        <v>0</v>
      </c>
      <c r="D44" s="388">
        <f t="shared" si="2"/>
        <v>0</v>
      </c>
      <c r="E44" s="388">
        <f t="shared" si="2"/>
        <v>598.78972874999999</v>
      </c>
      <c r="F44" s="388">
        <f t="shared" si="2"/>
        <v>0</v>
      </c>
      <c r="G44" s="388">
        <f t="shared" si="2"/>
        <v>0</v>
      </c>
      <c r="H44" s="388">
        <f t="shared" si="2"/>
        <v>0</v>
      </c>
      <c r="I44" s="388">
        <f t="shared" si="2"/>
        <v>58.747590270000003</v>
      </c>
      <c r="J44" s="388">
        <f t="shared" si="2"/>
        <v>493.92756323999998</v>
      </c>
      <c r="K44" s="388">
        <f t="shared" si="2"/>
        <v>0.51390376000000004</v>
      </c>
    </row>
    <row r="45" spans="1:11" x14ac:dyDescent="0.3">
      <c r="A45" s="252"/>
      <c r="B45" s="252"/>
      <c r="C45" s="252"/>
      <c r="D45" s="252"/>
      <c r="E45" s="252"/>
      <c r="F45" s="252"/>
      <c r="G45" s="252"/>
      <c r="H45" s="252"/>
      <c r="I45" s="252"/>
    </row>
    <row r="46" spans="1:11" x14ac:dyDescent="0.3">
      <c r="A46" s="252"/>
      <c r="B46" s="252"/>
      <c r="C46" s="252"/>
      <c r="D46" s="252"/>
      <c r="E46" s="252"/>
      <c r="F46" s="252"/>
      <c r="G46" s="252"/>
      <c r="H46" s="252"/>
      <c r="I46" s="252"/>
    </row>
    <row r="47" spans="1:11" x14ac:dyDescent="0.3">
      <c r="A47" s="252"/>
      <c r="B47" s="252"/>
      <c r="C47" s="252"/>
      <c r="D47" s="252"/>
      <c r="E47" s="252"/>
      <c r="F47" s="252"/>
      <c r="G47" s="252"/>
      <c r="H47" s="252"/>
      <c r="I47" s="252"/>
    </row>
    <row r="48" spans="1:11" x14ac:dyDescent="0.3">
      <c r="A48" s="252"/>
      <c r="B48" s="252"/>
      <c r="C48" s="252"/>
      <c r="D48" s="252"/>
      <c r="E48" s="252"/>
      <c r="F48" s="252"/>
      <c r="G48" s="252"/>
      <c r="H48" s="252"/>
      <c r="I48" s="252"/>
    </row>
    <row r="49" spans="1:9" ht="15.6" x14ac:dyDescent="0.3">
      <c r="A49" s="252"/>
      <c r="B49" s="345" t="s">
        <v>2662</v>
      </c>
      <c r="C49" s="252"/>
      <c r="D49" s="252"/>
      <c r="E49" s="252"/>
      <c r="F49" s="252"/>
      <c r="G49" s="252"/>
      <c r="H49" s="252"/>
      <c r="I49" s="252"/>
    </row>
    <row r="50" spans="1:9" ht="6" customHeight="1" x14ac:dyDescent="0.3">
      <c r="A50" s="252"/>
      <c r="B50" s="345"/>
      <c r="C50" s="252"/>
      <c r="D50" s="252"/>
      <c r="E50" s="252"/>
      <c r="F50" s="252"/>
      <c r="G50" s="252"/>
      <c r="H50" s="252"/>
      <c r="I50" s="252"/>
    </row>
    <row r="51" spans="1:9" x14ac:dyDescent="0.3">
      <c r="A51" s="252"/>
      <c r="B51" s="367" t="s">
        <v>2454</v>
      </c>
      <c r="C51" s="367"/>
      <c r="D51" s="383"/>
      <c r="E51" s="383"/>
      <c r="F51" s="383"/>
      <c r="G51" s="383"/>
      <c r="H51" s="383"/>
      <c r="I51" s="383"/>
    </row>
    <row r="52" spans="1:9" x14ac:dyDescent="0.3">
      <c r="A52" s="252"/>
      <c r="B52" s="285"/>
      <c r="C52" s="285"/>
      <c r="D52" s="285"/>
      <c r="E52" s="285"/>
      <c r="F52" s="285"/>
      <c r="G52" s="285"/>
      <c r="H52" s="285"/>
      <c r="I52" s="285"/>
    </row>
    <row r="53" spans="1:9" x14ac:dyDescent="0.3">
      <c r="A53" s="252"/>
      <c r="B53" s="285"/>
      <c r="C53" s="378" t="s">
        <v>2663</v>
      </c>
      <c r="D53" s="378" t="s">
        <v>2664</v>
      </c>
      <c r="E53" s="378" t="s">
        <v>2665</v>
      </c>
      <c r="F53" s="378" t="s">
        <v>2666</v>
      </c>
      <c r="G53" s="378" t="s">
        <v>2667</v>
      </c>
      <c r="H53" s="378" t="s">
        <v>2668</v>
      </c>
      <c r="I53" s="378" t="s">
        <v>2669</v>
      </c>
    </row>
    <row r="54" spans="1:9" x14ac:dyDescent="0.3">
      <c r="A54" s="252"/>
      <c r="B54" s="252"/>
      <c r="C54" s="252"/>
      <c r="D54" s="252"/>
      <c r="E54" s="252"/>
      <c r="F54" s="252"/>
      <c r="G54" s="252"/>
      <c r="H54" s="252"/>
      <c r="I54" s="252"/>
    </row>
    <row r="55" spans="1:9" x14ac:dyDescent="0.3">
      <c r="A55" s="252"/>
      <c r="B55" s="379" t="s">
        <v>2624</v>
      </c>
      <c r="C55" s="385"/>
      <c r="D55" s="385"/>
      <c r="E55" s="385"/>
      <c r="F55" s="385"/>
      <c r="G55" s="385"/>
      <c r="H55" s="385"/>
      <c r="I55" s="385"/>
    </row>
    <row r="56" spans="1:9" x14ac:dyDescent="0.3">
      <c r="A56" s="252"/>
      <c r="B56" s="379" t="s">
        <v>2625</v>
      </c>
      <c r="C56" s="385"/>
      <c r="D56" s="385"/>
      <c r="E56" s="385"/>
      <c r="F56" s="385"/>
      <c r="G56" s="385"/>
      <c r="H56" s="385"/>
      <c r="I56" s="385"/>
    </row>
    <row r="57" spans="1:9" x14ac:dyDescent="0.3">
      <c r="A57" s="252"/>
      <c r="B57" s="379" t="s">
        <v>2626</v>
      </c>
      <c r="C57" s="385"/>
      <c r="D57" s="385"/>
      <c r="E57" s="385"/>
      <c r="F57" s="385"/>
      <c r="G57" s="385"/>
      <c r="H57" s="385"/>
      <c r="I57" s="385"/>
    </row>
    <row r="58" spans="1:9" x14ac:dyDescent="0.3">
      <c r="A58" s="252"/>
      <c r="B58" s="379" t="s">
        <v>2627</v>
      </c>
      <c r="C58" s="385"/>
      <c r="D58" s="385"/>
      <c r="E58" s="385"/>
      <c r="F58" s="385"/>
      <c r="G58" s="385"/>
      <c r="H58" s="385"/>
      <c r="I58" s="385"/>
    </row>
    <row r="59" spans="1:9" x14ac:dyDescent="0.3">
      <c r="A59" s="252"/>
      <c r="B59" s="379" t="s">
        <v>2628</v>
      </c>
      <c r="C59" s="385"/>
      <c r="D59" s="385"/>
      <c r="E59" s="385"/>
      <c r="F59" s="385"/>
      <c r="G59" s="385"/>
      <c r="H59" s="385"/>
      <c r="I59" s="385"/>
    </row>
    <row r="60" spans="1:9" ht="28.8" x14ac:dyDescent="0.3">
      <c r="A60" s="252"/>
      <c r="B60" s="379" t="s">
        <v>2629</v>
      </c>
      <c r="C60" s="385"/>
      <c r="D60" s="385"/>
      <c r="E60" s="385"/>
      <c r="F60" s="385"/>
      <c r="G60" s="385"/>
      <c r="H60" s="385"/>
      <c r="I60" s="385"/>
    </row>
    <row r="61" spans="1:9" x14ac:dyDescent="0.3">
      <c r="A61" s="252"/>
      <c r="B61" s="379" t="s">
        <v>2630</v>
      </c>
      <c r="C61" s="385"/>
      <c r="D61" s="385"/>
      <c r="E61" s="385"/>
      <c r="F61" s="385"/>
      <c r="G61" s="385"/>
      <c r="H61" s="385"/>
      <c r="I61" s="385"/>
    </row>
    <row r="62" spans="1:9" x14ac:dyDescent="0.3">
      <c r="A62" s="252"/>
      <c r="B62" s="379" t="s">
        <v>2648</v>
      </c>
      <c r="C62" s="385"/>
      <c r="D62" s="385"/>
      <c r="E62" s="385"/>
      <c r="F62" s="385"/>
      <c r="G62" s="385"/>
      <c r="H62" s="385"/>
      <c r="I62" s="385"/>
    </row>
    <row r="63" spans="1:9" ht="28.8" x14ac:dyDescent="0.3">
      <c r="A63" s="252"/>
      <c r="B63" s="379" t="s">
        <v>2649</v>
      </c>
      <c r="C63" s="385"/>
      <c r="D63" s="385"/>
      <c r="E63" s="385"/>
      <c r="F63" s="385"/>
      <c r="G63" s="385"/>
      <c r="H63" s="385"/>
      <c r="I63" s="385"/>
    </row>
    <row r="64" spans="1:9" x14ac:dyDescent="0.3">
      <c r="A64" s="252"/>
      <c r="B64" s="379" t="s">
        <v>128</v>
      </c>
      <c r="C64" s="385"/>
      <c r="D64" s="385"/>
      <c r="E64" s="385"/>
      <c r="F64" s="385"/>
      <c r="G64" s="385"/>
      <c r="H64" s="385"/>
      <c r="I64" s="385"/>
    </row>
    <row r="65" spans="1:9" x14ac:dyDescent="0.3">
      <c r="A65" s="252"/>
      <c r="B65" s="252"/>
      <c r="C65" s="386"/>
      <c r="D65" s="386"/>
      <c r="E65" s="386"/>
      <c r="F65" s="386"/>
      <c r="G65" s="386"/>
      <c r="H65" s="386"/>
      <c r="I65" s="386"/>
    </row>
    <row r="66" spans="1:9" x14ac:dyDescent="0.3">
      <c r="A66" s="252"/>
      <c r="B66" s="387" t="s">
        <v>130</v>
      </c>
      <c r="C66" s="388"/>
      <c r="D66" s="388"/>
      <c r="E66" s="388"/>
      <c r="F66" s="388"/>
      <c r="G66" s="388"/>
      <c r="H66" s="388"/>
      <c r="I66" s="388"/>
    </row>
    <row r="67" spans="1:9" x14ac:dyDescent="0.3">
      <c r="A67" s="252"/>
      <c r="B67" s="252"/>
      <c r="C67" s="252"/>
      <c r="D67" s="252"/>
      <c r="E67" s="252"/>
      <c r="F67" s="252"/>
      <c r="G67" s="252"/>
      <c r="H67" s="252"/>
      <c r="I67" s="252"/>
    </row>
    <row r="68" spans="1:9" x14ac:dyDescent="0.3">
      <c r="A68" s="252"/>
      <c r="B68" s="252"/>
      <c r="C68" s="252"/>
      <c r="D68" s="252"/>
      <c r="E68" s="252"/>
      <c r="F68" s="252"/>
      <c r="G68" s="252"/>
      <c r="H68" s="252"/>
      <c r="I68" s="252"/>
    </row>
    <row r="69" spans="1:9" x14ac:dyDescent="0.3">
      <c r="A69" s="252"/>
      <c r="B69" s="252"/>
      <c r="C69" s="252"/>
      <c r="D69" s="252"/>
      <c r="E69" s="252"/>
      <c r="F69" s="252"/>
      <c r="G69" s="252"/>
      <c r="H69" s="252"/>
      <c r="I69" s="252"/>
    </row>
    <row r="71" spans="1:9" x14ac:dyDescent="0.3">
      <c r="I71" s="261" t="s">
        <v>2527</v>
      </c>
    </row>
  </sheetData>
  <hyperlinks>
    <hyperlink ref="I71" location="Contents!A1" display="To Frontpage" xr:uid="{429D6CA5-9FCC-4C96-8325-856A11B0B837}"/>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3269-3A4A-43EC-B2D0-3F54DC3A0A4C}">
  <sheetPr>
    <tabColor rgb="FF243386"/>
    <pageSetUpPr fitToPage="1"/>
  </sheetPr>
  <dimension ref="B5:N64"/>
  <sheetViews>
    <sheetView zoomScale="70" zoomScaleNormal="70" workbookViewId="0">
      <selection activeCell="L31" sqref="L31"/>
    </sheetView>
  </sheetViews>
  <sheetFormatPr defaultColWidth="9.109375" defaultRowHeight="14.4" x14ac:dyDescent="0.3"/>
  <cols>
    <col min="1" max="1" width="4.6640625" style="17" customWidth="1"/>
    <col min="2" max="2" width="26.33203125" style="17" customWidth="1"/>
    <col min="3" max="12" width="17.6640625" style="17" customWidth="1"/>
    <col min="13" max="13" width="18" style="17" customWidth="1"/>
    <col min="14" max="16384" width="9.109375" style="17"/>
  </cols>
  <sheetData>
    <row r="5" spans="2:13" ht="15.6" x14ac:dyDescent="0.3">
      <c r="B5" s="333" t="s">
        <v>2670</v>
      </c>
    </row>
    <row r="6" spans="2:13" x14ac:dyDescent="0.3">
      <c r="B6" s="353" t="s">
        <v>2456</v>
      </c>
      <c r="C6" s="381"/>
      <c r="D6" s="381"/>
      <c r="E6" s="381"/>
      <c r="F6" s="381"/>
      <c r="G6" s="381"/>
      <c r="H6" s="381"/>
      <c r="I6" s="381"/>
      <c r="J6" s="381"/>
      <c r="K6" s="381"/>
      <c r="L6" s="381"/>
      <c r="M6" s="381"/>
    </row>
    <row r="7" spans="2:13" x14ac:dyDescent="0.3">
      <c r="B7" s="273"/>
      <c r="C7" s="273"/>
      <c r="D7" s="273"/>
      <c r="E7" s="273"/>
      <c r="F7" s="273"/>
      <c r="G7" s="273"/>
      <c r="H7" s="273"/>
      <c r="I7" s="273"/>
      <c r="J7" s="273"/>
      <c r="K7" s="273"/>
      <c r="L7" s="273"/>
      <c r="M7" s="273"/>
    </row>
    <row r="8" spans="2:13" ht="28.8" x14ac:dyDescent="0.3">
      <c r="B8" s="273"/>
      <c r="C8" s="337" t="s">
        <v>2624</v>
      </c>
      <c r="D8" s="337" t="s">
        <v>2625</v>
      </c>
      <c r="E8" s="337" t="s">
        <v>2626</v>
      </c>
      <c r="F8" s="337" t="s">
        <v>2627</v>
      </c>
      <c r="G8" s="337" t="s">
        <v>2628</v>
      </c>
      <c r="H8" s="337" t="s">
        <v>2629</v>
      </c>
      <c r="I8" s="337" t="s">
        <v>2630</v>
      </c>
      <c r="J8" s="337" t="s">
        <v>766</v>
      </c>
      <c r="K8" s="337" t="s">
        <v>2631</v>
      </c>
      <c r="L8" s="337" t="s">
        <v>128</v>
      </c>
      <c r="M8" s="338" t="s">
        <v>130</v>
      </c>
    </row>
    <row r="9" spans="2:13" x14ac:dyDescent="0.3">
      <c r="B9" s="252" t="s">
        <v>2671</v>
      </c>
      <c r="M9" s="304">
        <f t="shared" ref="M9:M19" si="0">SUM(C9:L9)</f>
        <v>0</v>
      </c>
    </row>
    <row r="10" spans="2:13" x14ac:dyDescent="0.3">
      <c r="B10" s="252" t="s">
        <v>2672</v>
      </c>
      <c r="C10" s="361"/>
      <c r="D10" s="361"/>
      <c r="E10" s="361"/>
      <c r="F10" s="361"/>
      <c r="G10" s="361"/>
      <c r="H10" s="361"/>
      <c r="I10" s="361"/>
      <c r="J10" s="361"/>
      <c r="K10" s="361"/>
      <c r="L10" s="361"/>
      <c r="M10" s="304">
        <f t="shared" si="0"/>
        <v>0</v>
      </c>
    </row>
    <row r="11" spans="2:13" ht="30" customHeight="1" x14ac:dyDescent="0.3">
      <c r="B11" s="379" t="s">
        <v>2673</v>
      </c>
      <c r="C11" s="361">
        <f t="shared" ref="C11:L11" si="1">SUM(C12:C15)</f>
        <v>5.7816579600000004</v>
      </c>
      <c r="D11" s="361">
        <f t="shared" si="1"/>
        <v>0</v>
      </c>
      <c r="E11" s="361">
        <f t="shared" si="1"/>
        <v>0</v>
      </c>
      <c r="F11" s="361">
        <f t="shared" si="1"/>
        <v>178.07451170000002</v>
      </c>
      <c r="G11" s="361">
        <f t="shared" si="1"/>
        <v>87.451093159999999</v>
      </c>
      <c r="H11" s="361">
        <f t="shared" si="1"/>
        <v>1203.2335937600001</v>
      </c>
      <c r="I11" s="361">
        <f t="shared" si="1"/>
        <v>168.51016491999999</v>
      </c>
      <c r="J11" s="361">
        <f t="shared" si="1"/>
        <v>77.301722359999985</v>
      </c>
      <c r="K11" s="361">
        <f t="shared" si="1"/>
        <v>15.77423705</v>
      </c>
      <c r="L11" s="361">
        <f t="shared" si="1"/>
        <v>3.4374617999999999</v>
      </c>
      <c r="M11" s="304">
        <f t="shared" si="0"/>
        <v>1739.5644427100001</v>
      </c>
    </row>
    <row r="12" spans="2:13" x14ac:dyDescent="0.3">
      <c r="B12" s="389" t="s">
        <v>2674</v>
      </c>
      <c r="C12" s="361"/>
      <c r="D12" s="361"/>
      <c r="E12" s="361"/>
      <c r="F12" s="361">
        <v>0</v>
      </c>
      <c r="G12" s="361"/>
      <c r="H12" s="361"/>
      <c r="I12" s="361"/>
      <c r="J12" s="361"/>
      <c r="K12" s="361"/>
      <c r="L12" s="361"/>
      <c r="M12" s="304">
        <f t="shared" si="0"/>
        <v>0</v>
      </c>
    </row>
    <row r="13" spans="2:13" x14ac:dyDescent="0.3">
      <c r="B13" s="389" t="s">
        <v>2675</v>
      </c>
      <c r="C13" s="361">
        <v>2.9040784400000001</v>
      </c>
      <c r="D13" s="361"/>
      <c r="E13" s="361"/>
      <c r="F13" s="361">
        <v>83.31291942</v>
      </c>
      <c r="G13" s="361">
        <v>73.377033889999993</v>
      </c>
      <c r="H13" s="361">
        <v>161.26983666000001</v>
      </c>
      <c r="I13" s="361">
        <v>150.60418799999999</v>
      </c>
      <c r="J13" s="361">
        <v>30.985183849999999</v>
      </c>
      <c r="K13" s="361">
        <v>11.227942460000001</v>
      </c>
      <c r="L13" s="361">
        <v>3.4374617999999999</v>
      </c>
      <c r="M13" s="304">
        <f t="shared" si="0"/>
        <v>517.11864452000009</v>
      </c>
    </row>
    <row r="14" spans="2:13" x14ac:dyDescent="0.3">
      <c r="B14" s="390" t="s">
        <v>2676</v>
      </c>
      <c r="C14" s="361">
        <v>2.8775795200000003</v>
      </c>
      <c r="D14" s="361"/>
      <c r="E14" s="361"/>
      <c r="F14" s="361">
        <v>94.761592280000016</v>
      </c>
      <c r="G14" s="361">
        <v>14.074059269999999</v>
      </c>
      <c r="H14" s="361">
        <v>1041.9637571000001</v>
      </c>
      <c r="I14" s="361">
        <v>14.74751009</v>
      </c>
      <c r="J14" s="361">
        <v>23.774579059999997</v>
      </c>
      <c r="K14" s="361">
        <v>4.5462945899999996</v>
      </c>
      <c r="L14" s="361"/>
      <c r="M14" s="304">
        <f t="shared" si="0"/>
        <v>1196.7453719100001</v>
      </c>
    </row>
    <row r="15" spans="2:13" x14ac:dyDescent="0.3">
      <c r="B15" s="390" t="s">
        <v>2677</v>
      </c>
      <c r="C15" s="361"/>
      <c r="D15" s="361"/>
      <c r="E15" s="361"/>
      <c r="F15" s="361"/>
      <c r="G15" s="361"/>
      <c r="H15" s="361"/>
      <c r="I15" s="361">
        <v>3.1584668300000001</v>
      </c>
      <c r="J15" s="361">
        <v>22.54195945</v>
      </c>
      <c r="K15" s="361"/>
      <c r="L15" s="361"/>
      <c r="M15" s="304">
        <f t="shared" si="0"/>
        <v>25.700426280000002</v>
      </c>
    </row>
    <row r="16" spans="2:13" x14ac:dyDescent="0.3">
      <c r="B16" s="252" t="s">
        <v>2678</v>
      </c>
      <c r="C16" s="361">
        <f t="shared" ref="C16:L16" si="2">SUM(C17:C18)</f>
        <v>22.928663099999998</v>
      </c>
      <c r="D16" s="361">
        <f t="shared" si="2"/>
        <v>0</v>
      </c>
      <c r="E16" s="361">
        <f t="shared" si="2"/>
        <v>21.466314130000001</v>
      </c>
      <c r="F16" s="361">
        <f t="shared" si="2"/>
        <v>3300.5961412200008</v>
      </c>
      <c r="G16" s="361">
        <f t="shared" si="2"/>
        <v>668.45271549999961</v>
      </c>
      <c r="H16" s="361">
        <f t="shared" si="2"/>
        <v>1719.9697354999998</v>
      </c>
      <c r="I16" s="361">
        <f t="shared" si="2"/>
        <v>2140.5560767700013</v>
      </c>
      <c r="J16" s="361">
        <f t="shared" si="2"/>
        <v>2467.4875402199991</v>
      </c>
      <c r="K16" s="361">
        <f t="shared" si="2"/>
        <v>569.81217770000001</v>
      </c>
      <c r="L16" s="361">
        <f t="shared" si="2"/>
        <v>46.608680399999997</v>
      </c>
      <c r="M16" s="304">
        <f t="shared" si="0"/>
        <v>10957.878044540001</v>
      </c>
    </row>
    <row r="17" spans="2:13" x14ac:dyDescent="0.3">
      <c r="B17" s="252" t="s">
        <v>2679</v>
      </c>
      <c r="C17" s="361">
        <v>22.928663099999998</v>
      </c>
      <c r="D17" s="361"/>
      <c r="E17" s="361">
        <v>21.466314130000001</v>
      </c>
      <c r="F17" s="361">
        <v>3300.5961412200008</v>
      </c>
      <c r="G17" s="361">
        <v>668.45271549999961</v>
      </c>
      <c r="H17" s="361">
        <v>1719.9697354999998</v>
      </c>
      <c r="I17" s="361">
        <v>2140.5560767700013</v>
      </c>
      <c r="J17" s="361">
        <v>2467.4875402199991</v>
      </c>
      <c r="K17" s="361">
        <v>569.81217770000001</v>
      </c>
      <c r="L17" s="361">
        <v>46.608680399999997</v>
      </c>
      <c r="M17" s="304">
        <f t="shared" si="0"/>
        <v>10957.878044540001</v>
      </c>
    </row>
    <row r="18" spans="2:13" x14ac:dyDescent="0.3">
      <c r="B18" s="17" t="s">
        <v>2680</v>
      </c>
      <c r="C18" s="361"/>
      <c r="D18" s="361"/>
      <c r="E18" s="361"/>
      <c r="F18" s="361"/>
      <c r="G18" s="361"/>
      <c r="H18" s="361"/>
      <c r="I18" s="361"/>
      <c r="J18" s="361"/>
      <c r="K18" s="361"/>
      <c r="L18" s="361"/>
      <c r="M18" s="304">
        <f t="shared" si="0"/>
        <v>0</v>
      </c>
    </row>
    <row r="19" spans="2:13" x14ac:dyDescent="0.3">
      <c r="B19" s="17" t="s">
        <v>128</v>
      </c>
      <c r="C19" s="361">
        <v>0</v>
      </c>
      <c r="D19" s="361">
        <v>0</v>
      </c>
      <c r="E19" s="361">
        <v>0</v>
      </c>
      <c r="F19" s="361">
        <v>0</v>
      </c>
      <c r="G19" s="361">
        <v>0</v>
      </c>
      <c r="H19" s="361">
        <v>0</v>
      </c>
      <c r="I19" s="361">
        <v>0</v>
      </c>
      <c r="J19" s="361">
        <v>0</v>
      </c>
      <c r="K19" s="361">
        <v>0</v>
      </c>
      <c r="L19" s="361">
        <v>0</v>
      </c>
      <c r="M19" s="304">
        <f t="shared" si="0"/>
        <v>0</v>
      </c>
    </row>
    <row r="20" spans="2:13" x14ac:dyDescent="0.3">
      <c r="B20" s="382" t="s">
        <v>130</v>
      </c>
      <c r="C20" s="348">
        <f t="shared" ref="C20:M20" si="3">C10+C11+C16</f>
        <v>28.710321059999998</v>
      </c>
      <c r="D20" s="348">
        <f t="shared" si="3"/>
        <v>0</v>
      </c>
      <c r="E20" s="348">
        <f t="shared" si="3"/>
        <v>21.466314130000001</v>
      </c>
      <c r="F20" s="348">
        <f t="shared" si="3"/>
        <v>3478.670652920001</v>
      </c>
      <c r="G20" s="348">
        <f t="shared" si="3"/>
        <v>755.90380865999964</v>
      </c>
      <c r="H20" s="348">
        <f t="shared" si="3"/>
        <v>2923.2033292599999</v>
      </c>
      <c r="I20" s="348">
        <f t="shared" si="3"/>
        <v>2309.0662416900013</v>
      </c>
      <c r="J20" s="348">
        <f t="shared" si="3"/>
        <v>2544.7892625799991</v>
      </c>
      <c r="K20" s="348">
        <f t="shared" si="3"/>
        <v>585.58641475000002</v>
      </c>
      <c r="L20" s="348">
        <f t="shared" si="3"/>
        <v>50.046142199999998</v>
      </c>
      <c r="M20" s="348">
        <f t="shared" si="3"/>
        <v>12697.44248725</v>
      </c>
    </row>
    <row r="21" spans="2:13" x14ac:dyDescent="0.3">
      <c r="B21" s="329" t="s">
        <v>2681</v>
      </c>
    </row>
    <row r="25" spans="2:13" ht="15.6" x14ac:dyDescent="0.3">
      <c r="B25" s="333" t="s">
        <v>2682</v>
      </c>
    </row>
    <row r="26" spans="2:13" x14ac:dyDescent="0.3">
      <c r="B26" s="353" t="s">
        <v>2458</v>
      </c>
      <c r="C26" s="381"/>
      <c r="D26" s="381"/>
      <c r="E26" s="381"/>
      <c r="F26" s="381"/>
      <c r="G26" s="381"/>
      <c r="H26" s="381"/>
      <c r="I26" s="381"/>
      <c r="J26" s="381"/>
      <c r="K26" s="381"/>
      <c r="L26" s="381"/>
      <c r="M26" s="381"/>
    </row>
    <row r="27" spans="2:13" x14ac:dyDescent="0.3">
      <c r="B27" s="273"/>
      <c r="C27" s="273"/>
      <c r="D27" s="273"/>
      <c r="E27" s="273"/>
      <c r="F27" s="273"/>
      <c r="G27" s="273"/>
      <c r="H27" s="273"/>
      <c r="I27" s="273"/>
      <c r="J27" s="273"/>
      <c r="K27" s="273"/>
      <c r="L27" s="273"/>
      <c r="M27" s="273"/>
    </row>
    <row r="28" spans="2:13" ht="28.8" x14ac:dyDescent="0.3">
      <c r="B28" s="273"/>
      <c r="C28" s="337" t="s">
        <v>2624</v>
      </c>
      <c r="D28" s="337" t="s">
        <v>2625</v>
      </c>
      <c r="E28" s="337" t="s">
        <v>2626</v>
      </c>
      <c r="F28" s="337" t="s">
        <v>2627</v>
      </c>
      <c r="G28" s="337" t="s">
        <v>2628</v>
      </c>
      <c r="H28" s="337" t="s">
        <v>2629</v>
      </c>
      <c r="I28" s="337" t="s">
        <v>2630</v>
      </c>
      <c r="J28" s="337" t="s">
        <v>766</v>
      </c>
      <c r="K28" s="337" t="s">
        <v>2631</v>
      </c>
      <c r="L28" s="337" t="s">
        <v>128</v>
      </c>
      <c r="M28" s="338" t="s">
        <v>130</v>
      </c>
    </row>
    <row r="29" spans="2:13" x14ac:dyDescent="0.3">
      <c r="B29" s="252" t="s">
        <v>2671</v>
      </c>
      <c r="M29" s="304">
        <f t="shared" ref="M29:M39" si="4">SUM(C29:L29)</f>
        <v>0</v>
      </c>
    </row>
    <row r="30" spans="2:13" x14ac:dyDescent="0.3">
      <c r="B30" s="252" t="s">
        <v>2672</v>
      </c>
      <c r="C30" s="361"/>
      <c r="D30" s="361"/>
      <c r="E30" s="361"/>
      <c r="F30" s="361">
        <v>1.12126828</v>
      </c>
      <c r="G30" s="361">
        <v>1.4371839</v>
      </c>
      <c r="H30" s="361"/>
      <c r="I30" s="361">
        <v>0.66442984999999999</v>
      </c>
      <c r="J30" s="361">
        <v>0.16763523000000002</v>
      </c>
      <c r="K30" s="361"/>
      <c r="L30" s="361"/>
      <c r="M30" s="304">
        <f t="shared" si="4"/>
        <v>3.3905172599999998</v>
      </c>
    </row>
    <row r="31" spans="2:13" ht="28.8" x14ac:dyDescent="0.3">
      <c r="B31" s="379" t="s">
        <v>2673</v>
      </c>
      <c r="C31" s="361">
        <f t="shared" ref="C31:L31" si="5">SUM(C32:C35)</f>
        <v>308.07070104999985</v>
      </c>
      <c r="D31" s="361">
        <f t="shared" si="5"/>
        <v>0</v>
      </c>
      <c r="E31" s="361">
        <f t="shared" si="5"/>
        <v>0</v>
      </c>
      <c r="F31" s="361">
        <f t="shared" si="5"/>
        <v>415.69422735000006</v>
      </c>
      <c r="G31" s="361">
        <f t="shared" si="5"/>
        <v>3191.5039277300029</v>
      </c>
      <c r="H31" s="361">
        <f t="shared" si="5"/>
        <v>639.94610755999975</v>
      </c>
      <c r="I31" s="361">
        <f t="shared" si="5"/>
        <v>3350.9716732500046</v>
      </c>
      <c r="J31" s="361">
        <f t="shared" si="5"/>
        <v>1663.238338860001</v>
      </c>
      <c r="K31" s="361">
        <f t="shared" si="5"/>
        <v>505.4371837999999</v>
      </c>
      <c r="L31" s="361">
        <f t="shared" si="5"/>
        <v>189.97166547</v>
      </c>
      <c r="M31" s="304">
        <f t="shared" si="4"/>
        <v>10264.833825070009</v>
      </c>
    </row>
    <row r="32" spans="2:13" x14ac:dyDescent="0.3">
      <c r="B32" s="389" t="s">
        <v>2674</v>
      </c>
      <c r="C32" s="361"/>
      <c r="D32" s="361"/>
      <c r="E32" s="361"/>
      <c r="F32" s="361">
        <v>0</v>
      </c>
      <c r="G32" s="361"/>
      <c r="H32" s="361"/>
      <c r="I32" s="361">
        <v>0</v>
      </c>
      <c r="J32" s="361"/>
      <c r="K32" s="361"/>
      <c r="L32" s="361"/>
      <c r="M32" s="304">
        <f t="shared" si="4"/>
        <v>0</v>
      </c>
    </row>
    <row r="33" spans="2:13" x14ac:dyDescent="0.3">
      <c r="B33" s="389" t="s">
        <v>2675</v>
      </c>
      <c r="C33" s="361">
        <v>183.75524352999983</v>
      </c>
      <c r="D33" s="361"/>
      <c r="E33" s="361"/>
      <c r="F33" s="361">
        <v>223.30446362000006</v>
      </c>
      <c r="G33" s="361">
        <v>1768.5178981100014</v>
      </c>
      <c r="H33" s="361">
        <v>445.82729166999974</v>
      </c>
      <c r="I33" s="361">
        <v>2361.2452277700049</v>
      </c>
      <c r="J33" s="361">
        <v>955.35494209000092</v>
      </c>
      <c r="K33" s="361">
        <v>157.792294</v>
      </c>
      <c r="L33" s="361">
        <v>75.324880470000011</v>
      </c>
      <c r="M33" s="304">
        <f t="shared" si="4"/>
        <v>6171.1222412600064</v>
      </c>
    </row>
    <row r="34" spans="2:13" x14ac:dyDescent="0.3">
      <c r="B34" s="390" t="s">
        <v>2676</v>
      </c>
      <c r="C34" s="361">
        <v>104.23539755000006</v>
      </c>
      <c r="D34" s="361"/>
      <c r="E34" s="361"/>
      <c r="F34" s="361">
        <v>146.79305630999997</v>
      </c>
      <c r="G34" s="361">
        <v>1182.7104052400016</v>
      </c>
      <c r="H34" s="361">
        <v>173.93415601000001</v>
      </c>
      <c r="I34" s="361">
        <v>849.70925208999984</v>
      </c>
      <c r="J34" s="361">
        <v>607.19579364000003</v>
      </c>
      <c r="K34" s="361">
        <v>303.09630715999992</v>
      </c>
      <c r="L34" s="361">
        <v>110.31135305000001</v>
      </c>
      <c r="M34" s="304">
        <f t="shared" si="4"/>
        <v>3477.9857210500013</v>
      </c>
    </row>
    <row r="35" spans="2:13" x14ac:dyDescent="0.3">
      <c r="B35" s="390" t="s">
        <v>2677</v>
      </c>
      <c r="C35" s="361">
        <v>20.080059970000004</v>
      </c>
      <c r="D35" s="361"/>
      <c r="E35" s="361"/>
      <c r="F35" s="361">
        <v>45.596707420000008</v>
      </c>
      <c r="G35" s="361">
        <v>240.27562438000004</v>
      </c>
      <c r="H35" s="361">
        <v>20.184659879999998</v>
      </c>
      <c r="I35" s="361">
        <v>140.0171933899999</v>
      </c>
      <c r="J35" s="361">
        <v>100.68760312999999</v>
      </c>
      <c r="K35" s="361">
        <v>44.548582639999992</v>
      </c>
      <c r="L35" s="361">
        <v>4.3354319500000003</v>
      </c>
      <c r="M35" s="304">
        <f t="shared" si="4"/>
        <v>615.72586275999993</v>
      </c>
    </row>
    <row r="36" spans="2:13" x14ac:dyDescent="0.3">
      <c r="B36" s="252" t="s">
        <v>2678</v>
      </c>
      <c r="C36" s="361">
        <f>C37+C38</f>
        <v>379.74898170999967</v>
      </c>
      <c r="D36" s="361">
        <f t="shared" ref="D36:L36" si="6">D37+D38</f>
        <v>5.2699661300000002</v>
      </c>
      <c r="E36" s="361">
        <f t="shared" si="6"/>
        <v>58.401030510000005</v>
      </c>
      <c r="F36" s="361">
        <f t="shared" si="6"/>
        <v>158.79582787999999</v>
      </c>
      <c r="G36" s="361">
        <f t="shared" si="6"/>
        <v>8045.4883879999934</v>
      </c>
      <c r="H36" s="361">
        <f t="shared" si="6"/>
        <v>3708.9214033600042</v>
      </c>
      <c r="I36" s="361">
        <f t="shared" si="6"/>
        <v>10985.235636830024</v>
      </c>
      <c r="J36" s="361">
        <f t="shared" si="6"/>
        <v>13593.356499430001</v>
      </c>
      <c r="K36" s="361">
        <f t="shared" si="6"/>
        <v>1982.2973215799993</v>
      </c>
      <c r="L36" s="361">
        <f t="shared" si="6"/>
        <v>783.93336710999984</v>
      </c>
      <c r="M36" s="304">
        <f t="shared" si="4"/>
        <v>39701.44842254003</v>
      </c>
    </row>
    <row r="37" spans="2:13" x14ac:dyDescent="0.3">
      <c r="B37" s="252" t="s">
        <v>2679</v>
      </c>
      <c r="C37" s="361">
        <v>379.74898170999967</v>
      </c>
      <c r="D37" s="361">
        <v>5.2699661300000002</v>
      </c>
      <c r="E37" s="361">
        <v>58.401030510000005</v>
      </c>
      <c r="F37" s="361">
        <v>158.79582787999999</v>
      </c>
      <c r="G37" s="361">
        <v>8045.4883879999934</v>
      </c>
      <c r="H37" s="361">
        <v>3708.9214033600042</v>
      </c>
      <c r="I37" s="361">
        <v>10985.235636830024</v>
      </c>
      <c r="J37" s="361">
        <v>13593.356499430001</v>
      </c>
      <c r="K37" s="361">
        <v>1982.2973215799993</v>
      </c>
      <c r="L37" s="361">
        <v>783.93336710999984</v>
      </c>
      <c r="M37" s="304">
        <f t="shared" si="4"/>
        <v>39701.44842254003</v>
      </c>
    </row>
    <row r="38" spans="2:13" x14ac:dyDescent="0.3">
      <c r="B38" s="17" t="s">
        <v>2680</v>
      </c>
      <c r="C38" s="361"/>
      <c r="D38" s="361"/>
      <c r="E38" s="361"/>
      <c r="F38" s="361"/>
      <c r="G38" s="361"/>
      <c r="H38" s="361"/>
      <c r="I38" s="361"/>
      <c r="J38" s="361"/>
      <c r="K38" s="361"/>
      <c r="L38" s="361"/>
      <c r="M38" s="304">
        <f t="shared" si="4"/>
        <v>0</v>
      </c>
    </row>
    <row r="39" spans="2:13" x14ac:dyDescent="0.3">
      <c r="B39" s="17" t="s">
        <v>2683</v>
      </c>
      <c r="C39" s="361">
        <v>0</v>
      </c>
      <c r="D39" s="361">
        <v>0</v>
      </c>
      <c r="E39" s="361">
        <v>0</v>
      </c>
      <c r="F39" s="361">
        <v>0</v>
      </c>
      <c r="G39" s="361">
        <v>0</v>
      </c>
      <c r="H39" s="361">
        <v>0</v>
      </c>
      <c r="I39" s="361">
        <v>0</v>
      </c>
      <c r="J39" s="361">
        <v>0</v>
      </c>
      <c r="K39" s="361">
        <v>0</v>
      </c>
      <c r="L39" s="361">
        <v>0</v>
      </c>
      <c r="M39" s="304">
        <f t="shared" si="4"/>
        <v>0</v>
      </c>
    </row>
    <row r="40" spans="2:13" x14ac:dyDescent="0.3">
      <c r="B40" s="382" t="s">
        <v>130</v>
      </c>
      <c r="C40" s="348">
        <f t="shared" ref="C40:M40" si="7">C30+C31+C36</f>
        <v>687.81968275999952</v>
      </c>
      <c r="D40" s="348">
        <f t="shared" si="7"/>
        <v>5.2699661300000002</v>
      </c>
      <c r="E40" s="348">
        <f t="shared" si="7"/>
        <v>58.401030510000005</v>
      </c>
      <c r="F40" s="348">
        <f t="shared" si="7"/>
        <v>575.61132351000003</v>
      </c>
      <c r="G40" s="348">
        <f t="shared" si="7"/>
        <v>11238.429499629996</v>
      </c>
      <c r="H40" s="348">
        <f t="shared" si="7"/>
        <v>4348.867510920004</v>
      </c>
      <c r="I40" s="348">
        <f t="shared" si="7"/>
        <v>14336.871739930029</v>
      </c>
      <c r="J40" s="348">
        <f t="shared" si="7"/>
        <v>15256.762473520002</v>
      </c>
      <c r="K40" s="348">
        <f t="shared" si="7"/>
        <v>2487.7345053799991</v>
      </c>
      <c r="L40" s="348">
        <f t="shared" si="7"/>
        <v>973.9050325799999</v>
      </c>
      <c r="M40" s="348">
        <f t="shared" si="7"/>
        <v>49969.67276487004</v>
      </c>
    </row>
    <row r="45" spans="2:13" ht="15.6" x14ac:dyDescent="0.3">
      <c r="B45" s="333" t="s">
        <v>2684</v>
      </c>
    </row>
    <row r="46" spans="2:13" x14ac:dyDescent="0.3">
      <c r="B46" s="353" t="s">
        <v>2460</v>
      </c>
      <c r="C46" s="381"/>
      <c r="D46" s="381"/>
      <c r="E46" s="381"/>
      <c r="F46" s="381"/>
      <c r="G46" s="381"/>
      <c r="H46" s="381"/>
      <c r="I46" s="381"/>
      <c r="J46" s="381"/>
      <c r="K46" s="381"/>
      <c r="L46" s="381"/>
      <c r="M46" s="381"/>
    </row>
    <row r="47" spans="2:13" x14ac:dyDescent="0.3">
      <c r="B47" s="273"/>
      <c r="C47" s="273"/>
      <c r="D47" s="273"/>
      <c r="E47" s="273"/>
      <c r="F47" s="273"/>
      <c r="G47" s="273"/>
      <c r="H47" s="273"/>
      <c r="I47" s="273"/>
      <c r="J47" s="273"/>
      <c r="K47" s="273"/>
      <c r="L47" s="273"/>
      <c r="M47" s="273"/>
    </row>
    <row r="48" spans="2:13" ht="28.8" x14ac:dyDescent="0.3">
      <c r="B48" s="273"/>
      <c r="C48" s="337" t="s">
        <v>2624</v>
      </c>
      <c r="D48" s="337" t="s">
        <v>2625</v>
      </c>
      <c r="E48" s="337" t="s">
        <v>2626</v>
      </c>
      <c r="F48" s="337" t="s">
        <v>2627</v>
      </c>
      <c r="G48" s="337" t="s">
        <v>2628</v>
      </c>
      <c r="H48" s="337" t="s">
        <v>2629</v>
      </c>
      <c r="I48" s="337" t="s">
        <v>2630</v>
      </c>
      <c r="J48" s="337" t="s">
        <v>766</v>
      </c>
      <c r="K48" s="337" t="s">
        <v>2631</v>
      </c>
      <c r="L48" s="337" t="s">
        <v>128</v>
      </c>
      <c r="M48" s="338" t="s">
        <v>130</v>
      </c>
    </row>
    <row r="49" spans="2:14" x14ac:dyDescent="0.3">
      <c r="B49" s="252" t="s">
        <v>2671</v>
      </c>
      <c r="C49" s="304">
        <f t="shared" ref="C49:M59" si="8">C9+C29</f>
        <v>0</v>
      </c>
      <c r="D49" s="304">
        <f t="shared" si="8"/>
        <v>0</v>
      </c>
      <c r="E49" s="304">
        <f t="shared" si="8"/>
        <v>0</v>
      </c>
      <c r="F49" s="304">
        <f t="shared" si="8"/>
        <v>0</v>
      </c>
      <c r="G49" s="304">
        <f t="shared" si="8"/>
        <v>0</v>
      </c>
      <c r="H49" s="304">
        <f t="shared" si="8"/>
        <v>0</v>
      </c>
      <c r="I49" s="304">
        <f t="shared" si="8"/>
        <v>0</v>
      </c>
      <c r="J49" s="304">
        <f t="shared" si="8"/>
        <v>0</v>
      </c>
      <c r="K49" s="304">
        <f t="shared" si="8"/>
        <v>0</v>
      </c>
      <c r="L49" s="304">
        <f t="shared" si="8"/>
        <v>0</v>
      </c>
      <c r="M49" s="304">
        <f t="shared" si="8"/>
        <v>0</v>
      </c>
    </row>
    <row r="50" spans="2:14" x14ac:dyDescent="0.3">
      <c r="B50" s="252" t="s">
        <v>2672</v>
      </c>
      <c r="C50" s="304">
        <f t="shared" si="8"/>
        <v>0</v>
      </c>
      <c r="D50" s="304">
        <f t="shared" si="8"/>
        <v>0</v>
      </c>
      <c r="E50" s="304">
        <f t="shared" si="8"/>
        <v>0</v>
      </c>
      <c r="F50" s="304">
        <f t="shared" si="8"/>
        <v>1.12126828</v>
      </c>
      <c r="G50" s="304">
        <f t="shared" si="8"/>
        <v>1.4371839</v>
      </c>
      <c r="H50" s="304">
        <f t="shared" si="8"/>
        <v>0</v>
      </c>
      <c r="I50" s="304">
        <f t="shared" si="8"/>
        <v>0.66442984999999999</v>
      </c>
      <c r="J50" s="304">
        <f t="shared" si="8"/>
        <v>0.16763523000000002</v>
      </c>
      <c r="K50" s="304">
        <f t="shared" si="8"/>
        <v>0</v>
      </c>
      <c r="L50" s="304">
        <f t="shared" si="8"/>
        <v>0</v>
      </c>
      <c r="M50" s="304">
        <f t="shared" si="8"/>
        <v>3.3905172599999998</v>
      </c>
    </row>
    <row r="51" spans="2:14" ht="28.8" x14ac:dyDescent="0.3">
      <c r="B51" s="379" t="s">
        <v>2673</v>
      </c>
      <c r="C51" s="304">
        <f t="shared" si="8"/>
        <v>313.85235900999987</v>
      </c>
      <c r="D51" s="304">
        <f t="shared" si="8"/>
        <v>0</v>
      </c>
      <c r="E51" s="304">
        <f t="shared" si="8"/>
        <v>0</v>
      </c>
      <c r="F51" s="304">
        <f t="shared" si="8"/>
        <v>593.76873905000002</v>
      </c>
      <c r="G51" s="304">
        <f t="shared" si="8"/>
        <v>3278.9550208900027</v>
      </c>
      <c r="H51" s="304">
        <f t="shared" si="8"/>
        <v>1843.1797013199998</v>
      </c>
      <c r="I51" s="304">
        <f t="shared" si="8"/>
        <v>3519.4818381700047</v>
      </c>
      <c r="J51" s="304">
        <f t="shared" si="8"/>
        <v>1740.540061220001</v>
      </c>
      <c r="K51" s="304">
        <f t="shared" si="8"/>
        <v>521.21142084999985</v>
      </c>
      <c r="L51" s="304">
        <f t="shared" si="8"/>
        <v>193.40912727</v>
      </c>
      <c r="M51" s="304">
        <f t="shared" si="8"/>
        <v>12004.398267780009</v>
      </c>
    </row>
    <row r="52" spans="2:14" x14ac:dyDescent="0.3">
      <c r="B52" s="389" t="s">
        <v>2674</v>
      </c>
      <c r="C52" s="304">
        <f t="shared" si="8"/>
        <v>0</v>
      </c>
      <c r="D52" s="304">
        <f t="shared" si="8"/>
        <v>0</v>
      </c>
      <c r="E52" s="304">
        <f t="shared" si="8"/>
        <v>0</v>
      </c>
      <c r="F52" s="304">
        <f t="shared" si="8"/>
        <v>0</v>
      </c>
      <c r="G52" s="304">
        <f t="shared" si="8"/>
        <v>0</v>
      </c>
      <c r="H52" s="304">
        <f t="shared" si="8"/>
        <v>0</v>
      </c>
      <c r="I52" s="304">
        <f t="shared" si="8"/>
        <v>0</v>
      </c>
      <c r="J52" s="304">
        <f t="shared" si="8"/>
        <v>0</v>
      </c>
      <c r="K52" s="304">
        <f t="shared" si="8"/>
        <v>0</v>
      </c>
      <c r="L52" s="304">
        <f t="shared" si="8"/>
        <v>0</v>
      </c>
      <c r="M52" s="304">
        <f t="shared" si="8"/>
        <v>0</v>
      </c>
    </row>
    <row r="53" spans="2:14" x14ac:dyDescent="0.3">
      <c r="B53" s="389" t="s">
        <v>2675</v>
      </c>
      <c r="C53" s="304">
        <f t="shared" si="8"/>
        <v>186.65932196999984</v>
      </c>
      <c r="D53" s="304">
        <f t="shared" si="8"/>
        <v>0</v>
      </c>
      <c r="E53" s="304">
        <f t="shared" si="8"/>
        <v>0</v>
      </c>
      <c r="F53" s="304">
        <f t="shared" si="8"/>
        <v>306.61738304000005</v>
      </c>
      <c r="G53" s="304">
        <f t="shared" si="8"/>
        <v>1841.8949320000013</v>
      </c>
      <c r="H53" s="304">
        <f t="shared" si="8"/>
        <v>607.0971283299998</v>
      </c>
      <c r="I53" s="304">
        <f t="shared" si="8"/>
        <v>2511.8494157700047</v>
      </c>
      <c r="J53" s="304">
        <f t="shared" si="8"/>
        <v>986.34012594000092</v>
      </c>
      <c r="K53" s="304">
        <f t="shared" si="8"/>
        <v>169.02023646000001</v>
      </c>
      <c r="L53" s="304">
        <f t="shared" si="8"/>
        <v>78.762342270000005</v>
      </c>
      <c r="M53" s="304">
        <f t="shared" si="8"/>
        <v>6688.2408857800065</v>
      </c>
    </row>
    <row r="54" spans="2:14" x14ac:dyDescent="0.3">
      <c r="B54" s="390" t="s">
        <v>2676</v>
      </c>
      <c r="C54" s="304">
        <f t="shared" si="8"/>
        <v>107.11297707000006</v>
      </c>
      <c r="D54" s="304">
        <f t="shared" si="8"/>
        <v>0</v>
      </c>
      <c r="E54" s="304">
        <f t="shared" si="8"/>
        <v>0</v>
      </c>
      <c r="F54" s="304">
        <f t="shared" si="8"/>
        <v>241.55464859</v>
      </c>
      <c r="G54" s="304">
        <f t="shared" si="8"/>
        <v>1196.7844645100015</v>
      </c>
      <c r="H54" s="304">
        <f t="shared" si="8"/>
        <v>1215.89791311</v>
      </c>
      <c r="I54" s="304">
        <f t="shared" si="8"/>
        <v>864.45676217999983</v>
      </c>
      <c r="J54" s="304">
        <f t="shared" si="8"/>
        <v>630.97037269999998</v>
      </c>
      <c r="K54" s="304">
        <f t="shared" si="8"/>
        <v>307.64260174999993</v>
      </c>
      <c r="L54" s="304">
        <f t="shared" si="8"/>
        <v>110.31135305000001</v>
      </c>
      <c r="M54" s="304">
        <f t="shared" si="8"/>
        <v>4674.7310929600017</v>
      </c>
    </row>
    <row r="55" spans="2:14" x14ac:dyDescent="0.3">
      <c r="B55" s="390" t="s">
        <v>2677</v>
      </c>
      <c r="C55" s="304">
        <f t="shared" si="8"/>
        <v>20.080059970000004</v>
      </c>
      <c r="D55" s="304">
        <f t="shared" si="8"/>
        <v>0</v>
      </c>
      <c r="E55" s="304">
        <f t="shared" si="8"/>
        <v>0</v>
      </c>
      <c r="F55" s="304">
        <f t="shared" si="8"/>
        <v>45.596707420000008</v>
      </c>
      <c r="G55" s="304">
        <f t="shared" si="8"/>
        <v>240.27562438000004</v>
      </c>
      <c r="H55" s="304">
        <f t="shared" si="8"/>
        <v>20.184659879999998</v>
      </c>
      <c r="I55" s="304">
        <f t="shared" si="8"/>
        <v>143.17566021999991</v>
      </c>
      <c r="J55" s="304">
        <f t="shared" si="8"/>
        <v>123.22956257999999</v>
      </c>
      <c r="K55" s="304">
        <f t="shared" si="8"/>
        <v>44.548582639999992</v>
      </c>
      <c r="L55" s="304">
        <f t="shared" si="8"/>
        <v>4.3354319500000003</v>
      </c>
      <c r="M55" s="304">
        <f t="shared" si="8"/>
        <v>641.42628903999992</v>
      </c>
    </row>
    <row r="56" spans="2:14" x14ac:dyDescent="0.3">
      <c r="B56" s="252" t="s">
        <v>2678</v>
      </c>
      <c r="C56" s="304">
        <f t="shared" si="8"/>
        <v>402.67764480999966</v>
      </c>
      <c r="D56" s="304">
        <f t="shared" si="8"/>
        <v>5.2699661300000002</v>
      </c>
      <c r="E56" s="304">
        <f t="shared" si="8"/>
        <v>79.867344639999999</v>
      </c>
      <c r="F56" s="304">
        <f t="shared" si="8"/>
        <v>3459.391969100001</v>
      </c>
      <c r="G56" s="304">
        <f t="shared" si="8"/>
        <v>8713.9411034999939</v>
      </c>
      <c r="H56" s="304">
        <f t="shared" si="8"/>
        <v>5428.8911388600045</v>
      </c>
      <c r="I56" s="304">
        <f t="shared" si="8"/>
        <v>13125.791713600025</v>
      </c>
      <c r="J56" s="304">
        <f t="shared" si="8"/>
        <v>16060.844039650001</v>
      </c>
      <c r="K56" s="304">
        <f t="shared" si="8"/>
        <v>2552.1094992799995</v>
      </c>
      <c r="L56" s="304">
        <f t="shared" si="8"/>
        <v>830.54204750999986</v>
      </c>
      <c r="M56" s="304">
        <f t="shared" si="8"/>
        <v>50659.326467080027</v>
      </c>
    </row>
    <row r="57" spans="2:14" x14ac:dyDescent="0.3">
      <c r="B57" s="17" t="s">
        <v>2685</v>
      </c>
      <c r="C57" s="304">
        <f t="shared" si="8"/>
        <v>402.67764480999966</v>
      </c>
      <c r="D57" s="304">
        <f t="shared" si="8"/>
        <v>5.2699661300000002</v>
      </c>
      <c r="E57" s="304">
        <f t="shared" si="8"/>
        <v>79.867344639999999</v>
      </c>
      <c r="F57" s="304">
        <f t="shared" si="8"/>
        <v>3459.391969100001</v>
      </c>
      <c r="G57" s="304">
        <f t="shared" si="8"/>
        <v>8713.9411034999939</v>
      </c>
      <c r="H57" s="304">
        <f t="shared" si="8"/>
        <v>5428.8911388600045</v>
      </c>
      <c r="I57" s="304">
        <f t="shared" si="8"/>
        <v>13125.791713600025</v>
      </c>
      <c r="J57" s="304">
        <f t="shared" si="8"/>
        <v>16060.844039650001</v>
      </c>
      <c r="K57" s="304">
        <f t="shared" si="8"/>
        <v>2552.1094992799995</v>
      </c>
      <c r="L57" s="304">
        <f t="shared" si="8"/>
        <v>830.54204750999986</v>
      </c>
      <c r="M57" s="304">
        <f t="shared" si="8"/>
        <v>50659.326467080027</v>
      </c>
    </row>
    <row r="58" spans="2:14" x14ac:dyDescent="0.3">
      <c r="B58" s="17" t="s">
        <v>2680</v>
      </c>
      <c r="C58" s="304">
        <f t="shared" si="8"/>
        <v>0</v>
      </c>
      <c r="D58" s="304">
        <f t="shared" si="8"/>
        <v>0</v>
      </c>
      <c r="E58" s="304">
        <f t="shared" si="8"/>
        <v>0</v>
      </c>
      <c r="F58" s="304">
        <f t="shared" si="8"/>
        <v>0</v>
      </c>
      <c r="G58" s="304">
        <f t="shared" si="8"/>
        <v>0</v>
      </c>
      <c r="H58" s="304">
        <f t="shared" si="8"/>
        <v>0</v>
      </c>
      <c r="I58" s="304">
        <f t="shared" si="8"/>
        <v>0</v>
      </c>
      <c r="J58" s="304">
        <f t="shared" si="8"/>
        <v>0</v>
      </c>
      <c r="K58" s="304">
        <f t="shared" si="8"/>
        <v>0</v>
      </c>
      <c r="L58" s="304">
        <f t="shared" si="8"/>
        <v>0</v>
      </c>
      <c r="M58" s="304">
        <f t="shared" si="8"/>
        <v>0</v>
      </c>
    </row>
    <row r="59" spans="2:14" x14ac:dyDescent="0.3">
      <c r="B59" s="17" t="s">
        <v>2683</v>
      </c>
      <c r="C59" s="304">
        <f t="shared" si="8"/>
        <v>0</v>
      </c>
      <c r="D59" s="304">
        <f t="shared" si="8"/>
        <v>0</v>
      </c>
      <c r="E59" s="304">
        <f t="shared" si="8"/>
        <v>0</v>
      </c>
      <c r="F59" s="304">
        <f t="shared" si="8"/>
        <v>0</v>
      </c>
      <c r="G59" s="304">
        <f t="shared" si="8"/>
        <v>0</v>
      </c>
      <c r="H59" s="304">
        <f t="shared" si="8"/>
        <v>0</v>
      </c>
      <c r="I59" s="304">
        <f t="shared" si="8"/>
        <v>0</v>
      </c>
      <c r="J59" s="304">
        <f t="shared" si="8"/>
        <v>0</v>
      </c>
      <c r="K59" s="304">
        <f t="shared" si="8"/>
        <v>0</v>
      </c>
      <c r="L59" s="304">
        <f t="shared" si="8"/>
        <v>0</v>
      </c>
      <c r="M59" s="304">
        <f t="shared" si="8"/>
        <v>0</v>
      </c>
    </row>
    <row r="60" spans="2:14" x14ac:dyDescent="0.3">
      <c r="B60" s="382" t="s">
        <v>130</v>
      </c>
      <c r="C60" s="348">
        <f t="shared" ref="C60:M60" si="9">C50+C51+C56</f>
        <v>716.53000381999959</v>
      </c>
      <c r="D60" s="348">
        <f t="shared" si="9"/>
        <v>5.2699661300000002</v>
      </c>
      <c r="E60" s="348">
        <f t="shared" si="9"/>
        <v>79.867344639999999</v>
      </c>
      <c r="F60" s="348">
        <f t="shared" si="9"/>
        <v>4054.2819764300011</v>
      </c>
      <c r="G60" s="348">
        <f t="shared" si="9"/>
        <v>11994.333308289997</v>
      </c>
      <c r="H60" s="348">
        <f t="shared" si="9"/>
        <v>7272.0708401800039</v>
      </c>
      <c r="I60" s="348">
        <f t="shared" si="9"/>
        <v>16645.937981620031</v>
      </c>
      <c r="J60" s="348">
        <f t="shared" si="9"/>
        <v>17801.551736100002</v>
      </c>
      <c r="K60" s="348">
        <f t="shared" si="9"/>
        <v>3073.3209201299992</v>
      </c>
      <c r="L60" s="348">
        <f t="shared" si="9"/>
        <v>1023.9511747799999</v>
      </c>
      <c r="M60" s="348">
        <f t="shared" si="9"/>
        <v>62667.115252120035</v>
      </c>
    </row>
    <row r="64" spans="2:14" x14ac:dyDescent="0.3">
      <c r="N64" s="261" t="s">
        <v>2527</v>
      </c>
    </row>
  </sheetData>
  <hyperlinks>
    <hyperlink ref="N64" location="Contents!A1" display="To Frontpage" xr:uid="{0A9F64BC-6B12-452B-AC5B-84BB90706F17}"/>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B259F-58DB-4571-8B9D-DF27C280D2D1}">
  <sheetPr>
    <tabColor rgb="FF243386"/>
    <pageSetUpPr fitToPage="1"/>
  </sheetPr>
  <dimension ref="B5:N153"/>
  <sheetViews>
    <sheetView topLeftCell="A23" zoomScale="70" zoomScaleNormal="70" zoomScaleSheetLayoutView="100" workbookViewId="0">
      <selection activeCell="M81" sqref="M81"/>
    </sheetView>
  </sheetViews>
  <sheetFormatPr defaultColWidth="9.109375" defaultRowHeight="14.4" x14ac:dyDescent="0.3"/>
  <cols>
    <col min="1" max="1" width="4.6640625" style="17" customWidth="1"/>
    <col min="2" max="2" width="25.109375" style="17" bestFit="1" customWidth="1"/>
    <col min="3" max="12" width="17.6640625" style="17" customWidth="1"/>
    <col min="13" max="13" width="18.5546875" style="17" bestFit="1" customWidth="1"/>
    <col min="14" max="20" width="9.109375" style="17"/>
    <col min="21" max="21" width="9.109375" style="17" customWidth="1"/>
    <col min="22" max="16384" width="9.109375" style="17"/>
  </cols>
  <sheetData>
    <row r="5" spans="2:13" ht="15.6" x14ac:dyDescent="0.3">
      <c r="B5" s="333" t="s">
        <v>2686</v>
      </c>
    </row>
    <row r="6" spans="2:13" x14ac:dyDescent="0.3">
      <c r="B6" s="353" t="s">
        <v>2462</v>
      </c>
      <c r="C6" s="381"/>
      <c r="D6" s="381"/>
      <c r="E6" s="381"/>
      <c r="F6" s="381"/>
      <c r="G6" s="381"/>
      <c r="H6" s="381"/>
      <c r="I6" s="381"/>
      <c r="J6" s="381"/>
      <c r="K6" s="381"/>
      <c r="L6" s="381"/>
      <c r="M6" s="381"/>
    </row>
    <row r="7" spans="2:13" x14ac:dyDescent="0.3">
      <c r="B7" s="273"/>
      <c r="C7" s="273"/>
      <c r="D7" s="273"/>
      <c r="E7" s="273"/>
      <c r="F7" s="273"/>
      <c r="G7" s="273"/>
      <c r="H7" s="273"/>
      <c r="I7" s="273"/>
      <c r="J7" s="273"/>
      <c r="K7" s="273"/>
      <c r="L7" s="273"/>
      <c r="M7" s="273"/>
    </row>
    <row r="8" spans="2:13" ht="28.8" x14ac:dyDescent="0.3">
      <c r="B8" s="273"/>
      <c r="C8" s="337" t="s">
        <v>2624</v>
      </c>
      <c r="D8" s="337" t="s">
        <v>2625</v>
      </c>
      <c r="E8" s="337" t="s">
        <v>2626</v>
      </c>
      <c r="F8" s="337" t="s">
        <v>2627</v>
      </c>
      <c r="G8" s="337" t="s">
        <v>2628</v>
      </c>
      <c r="H8" s="337" t="s">
        <v>2629</v>
      </c>
      <c r="I8" s="337" t="s">
        <v>2630</v>
      </c>
      <c r="J8" s="337" t="s">
        <v>766</v>
      </c>
      <c r="K8" s="337" t="s">
        <v>2631</v>
      </c>
      <c r="L8" s="337" t="s">
        <v>128</v>
      </c>
      <c r="M8" s="338" t="s">
        <v>130</v>
      </c>
    </row>
    <row r="9" spans="2:13" x14ac:dyDescent="0.3">
      <c r="B9" s="17" t="s">
        <v>2687</v>
      </c>
      <c r="C9" s="361">
        <v>17.706580819999999</v>
      </c>
      <c r="D9" s="361"/>
      <c r="E9" s="361"/>
      <c r="F9" s="361">
        <v>4.2872106800000003</v>
      </c>
      <c r="G9" s="361">
        <v>483.56760367000004</v>
      </c>
      <c r="H9" s="361">
        <v>164.14419183999999</v>
      </c>
      <c r="I9" s="361">
        <v>272.98016118000004</v>
      </c>
      <c r="J9" s="361">
        <v>539.57722282999964</v>
      </c>
      <c r="K9" s="361">
        <v>12.78961136</v>
      </c>
      <c r="L9" s="361"/>
      <c r="M9" s="361">
        <f>SUM(C9:L9)</f>
        <v>1495.0525823799999</v>
      </c>
    </row>
    <row r="10" spans="2:13" x14ac:dyDescent="0.3">
      <c r="B10" s="17" t="s">
        <v>2688</v>
      </c>
      <c r="C10" s="361">
        <v>3.7492706500000001</v>
      </c>
      <c r="D10" s="361"/>
      <c r="E10" s="361"/>
      <c r="F10" s="361">
        <v>30.582206619999997</v>
      </c>
      <c r="G10" s="361">
        <v>1182.4775306799997</v>
      </c>
      <c r="H10" s="361">
        <v>495.37018159999997</v>
      </c>
      <c r="I10" s="361">
        <v>2677.3083634599998</v>
      </c>
      <c r="J10" s="361">
        <v>527.45931485000006</v>
      </c>
      <c r="K10" s="361">
        <v>29.424248590000001</v>
      </c>
      <c r="L10" s="361">
        <v>22.83365654</v>
      </c>
      <c r="M10" s="361">
        <f>SUM(C10:L10)</f>
        <v>4969.2047729900005</v>
      </c>
    </row>
    <row r="11" spans="2:13" x14ac:dyDescent="0.3">
      <c r="B11" s="17" t="s">
        <v>624</v>
      </c>
      <c r="C11" s="361">
        <v>19.638823479999999</v>
      </c>
      <c r="D11" s="361"/>
      <c r="E11" s="361"/>
      <c r="F11" s="361"/>
      <c r="G11" s="361">
        <v>1046.7207318999999</v>
      </c>
      <c r="H11" s="361">
        <v>329.63614594999996</v>
      </c>
      <c r="I11" s="361">
        <v>971.59832547000042</v>
      </c>
      <c r="J11" s="361">
        <v>387.67131119000004</v>
      </c>
      <c r="K11" s="361">
        <v>3.6263791299999997</v>
      </c>
      <c r="L11" s="361">
        <v>13.50639224</v>
      </c>
      <c r="M11" s="361">
        <f>SUM(C11:L11)</f>
        <v>2772.39810936</v>
      </c>
    </row>
    <row r="12" spans="2:13" x14ac:dyDescent="0.3">
      <c r="B12" s="17" t="s">
        <v>626</v>
      </c>
      <c r="C12" s="361">
        <v>30.449648270000004</v>
      </c>
      <c r="D12" s="361"/>
      <c r="E12" s="361"/>
      <c r="F12" s="361">
        <v>3.4499209</v>
      </c>
      <c r="G12" s="361">
        <v>1681.2776287200004</v>
      </c>
      <c r="H12" s="361">
        <v>729.88715002999982</v>
      </c>
      <c r="I12" s="361">
        <v>1573.1823720300008</v>
      </c>
      <c r="J12" s="361">
        <v>1113.2181892700003</v>
      </c>
      <c r="K12" s="361">
        <v>127.64631994999998</v>
      </c>
      <c r="L12" s="361">
        <v>294.59775858</v>
      </c>
      <c r="M12" s="361">
        <f>SUM(C12:L12)</f>
        <v>5553.7089877500021</v>
      </c>
    </row>
    <row r="13" spans="2:13" x14ac:dyDescent="0.3">
      <c r="B13" s="17" t="s">
        <v>628</v>
      </c>
      <c r="C13" s="361">
        <v>644.98568060000014</v>
      </c>
      <c r="D13" s="361">
        <v>5.2699661300000002</v>
      </c>
      <c r="E13" s="361">
        <v>79.867344639999985</v>
      </c>
      <c r="F13" s="361">
        <v>4015.9626382300048</v>
      </c>
      <c r="G13" s="361">
        <v>7600.2898133199833</v>
      </c>
      <c r="H13" s="361">
        <v>5553.0331707600017</v>
      </c>
      <c r="I13" s="361">
        <v>11150.868759480041</v>
      </c>
      <c r="J13" s="361">
        <v>15233.625697959984</v>
      </c>
      <c r="K13" s="361">
        <v>2899.8343611000018</v>
      </c>
      <c r="L13" s="361">
        <v>693.01336742000001</v>
      </c>
      <c r="M13" s="361">
        <f>SUM(C13:L13)</f>
        <v>47876.750799640016</v>
      </c>
    </row>
    <row r="14" spans="2:13" x14ac:dyDescent="0.3">
      <c r="B14" s="382" t="s">
        <v>130</v>
      </c>
      <c r="C14" s="348">
        <f t="shared" ref="C14:M14" si="0">SUM(C9:C13)</f>
        <v>716.53000382000016</v>
      </c>
      <c r="D14" s="348">
        <f t="shared" si="0"/>
        <v>5.2699661300000002</v>
      </c>
      <c r="E14" s="348">
        <f t="shared" si="0"/>
        <v>79.867344639999985</v>
      </c>
      <c r="F14" s="348">
        <f t="shared" si="0"/>
        <v>4054.2819764300048</v>
      </c>
      <c r="G14" s="348">
        <f t="shared" si="0"/>
        <v>11994.333308289984</v>
      </c>
      <c r="H14" s="348">
        <f t="shared" si="0"/>
        <v>7272.0708401800021</v>
      </c>
      <c r="I14" s="348">
        <f t="shared" si="0"/>
        <v>16645.937981620042</v>
      </c>
      <c r="J14" s="348">
        <f t="shared" si="0"/>
        <v>17801.551736099984</v>
      </c>
      <c r="K14" s="348">
        <f t="shared" si="0"/>
        <v>3073.3209201300019</v>
      </c>
      <c r="L14" s="348">
        <f t="shared" si="0"/>
        <v>1023.95117478</v>
      </c>
      <c r="M14" s="348">
        <f t="shared" si="0"/>
        <v>62667.11525212002</v>
      </c>
    </row>
    <row r="15" spans="2:13" x14ac:dyDescent="0.3">
      <c r="C15" s="304"/>
      <c r="D15" s="304"/>
      <c r="E15" s="304"/>
      <c r="F15" s="304"/>
      <c r="G15" s="304"/>
      <c r="H15" s="304"/>
      <c r="I15" s="304"/>
      <c r="J15" s="304"/>
      <c r="K15" s="304"/>
      <c r="L15" s="304"/>
      <c r="M15" s="304"/>
    </row>
    <row r="16" spans="2:13" x14ac:dyDescent="0.3">
      <c r="C16" s="304"/>
      <c r="D16" s="304"/>
      <c r="E16" s="304"/>
      <c r="F16" s="304"/>
      <c r="G16" s="304"/>
      <c r="H16" s="304"/>
      <c r="I16" s="304"/>
      <c r="J16" s="304"/>
      <c r="K16" s="304"/>
      <c r="L16" s="304"/>
      <c r="M16" s="304"/>
    </row>
    <row r="19" spans="2:13" ht="15.6" x14ac:dyDescent="0.3">
      <c r="B19" s="333" t="s">
        <v>2689</v>
      </c>
    </row>
    <row r="20" spans="2:13" x14ac:dyDescent="0.3">
      <c r="B20" s="353" t="s">
        <v>2464</v>
      </c>
      <c r="C20" s="381"/>
      <c r="D20" s="381"/>
      <c r="E20" s="381"/>
      <c r="F20" s="381"/>
      <c r="G20" s="381"/>
      <c r="H20" s="381"/>
      <c r="I20" s="381"/>
      <c r="J20" s="381"/>
      <c r="K20" s="381"/>
      <c r="L20" s="381"/>
      <c r="M20" s="381"/>
    </row>
    <row r="21" spans="2:13" x14ac:dyDescent="0.3">
      <c r="B21" s="273"/>
      <c r="C21" s="273"/>
      <c r="D21" s="273"/>
      <c r="E21" s="273"/>
      <c r="F21" s="273"/>
      <c r="G21" s="273"/>
      <c r="H21" s="273"/>
      <c r="I21" s="273"/>
      <c r="J21" s="273"/>
      <c r="K21" s="273"/>
      <c r="L21" s="273"/>
      <c r="M21" s="273"/>
    </row>
    <row r="22" spans="2:13" ht="28.8" x14ac:dyDescent="0.3">
      <c r="B22" s="273"/>
      <c r="C22" s="337" t="s">
        <v>2624</v>
      </c>
      <c r="D22" s="337" t="s">
        <v>2625</v>
      </c>
      <c r="E22" s="337" t="s">
        <v>2626</v>
      </c>
      <c r="F22" s="337" t="s">
        <v>2627</v>
      </c>
      <c r="G22" s="337" t="s">
        <v>2628</v>
      </c>
      <c r="H22" s="337" t="s">
        <v>2629</v>
      </c>
      <c r="I22" s="337" t="s">
        <v>2630</v>
      </c>
      <c r="J22" s="337" t="s">
        <v>766</v>
      </c>
      <c r="K22" s="337" t="s">
        <v>2631</v>
      </c>
      <c r="L22" s="337" t="s">
        <v>128</v>
      </c>
      <c r="M22" s="338" t="s">
        <v>130</v>
      </c>
    </row>
    <row r="23" spans="2:13" x14ac:dyDescent="0.3">
      <c r="B23" s="17" t="s">
        <v>2690</v>
      </c>
      <c r="C23" s="361">
        <v>0.38767554999999998</v>
      </c>
      <c r="D23" s="361"/>
      <c r="E23" s="361">
        <v>1.3652483</v>
      </c>
      <c r="F23" s="361">
        <v>0.70250003000000005</v>
      </c>
      <c r="G23" s="361">
        <v>0.67792162</v>
      </c>
      <c r="H23" s="361">
        <v>2.1425208700000002</v>
      </c>
      <c r="I23" s="361">
        <v>9.5636145599999978</v>
      </c>
      <c r="J23" s="361">
        <v>2.1644487200000002</v>
      </c>
      <c r="K23" s="361">
        <v>0.37149891999999995</v>
      </c>
      <c r="L23" s="361">
        <v>0.63030869</v>
      </c>
      <c r="M23" s="361">
        <f t="shared" ref="M23:M28" si="1">SUM(C23:L23)</f>
        <v>18.005737259999997</v>
      </c>
    </row>
    <row r="24" spans="2:13" x14ac:dyDescent="0.3">
      <c r="B24" s="17" t="s">
        <v>2691</v>
      </c>
      <c r="C24" s="361">
        <v>1.2683146700000001</v>
      </c>
      <c r="D24" s="361"/>
      <c r="E24" s="361"/>
      <c r="F24" s="361">
        <v>4.5295754700000002</v>
      </c>
      <c r="G24" s="361">
        <v>10.784374220000002</v>
      </c>
      <c r="H24" s="361">
        <v>72.570591500000006</v>
      </c>
      <c r="I24" s="361">
        <v>99.423913700000057</v>
      </c>
      <c r="J24" s="361">
        <v>15.258103040000002</v>
      </c>
      <c r="K24" s="361">
        <v>13.18725566</v>
      </c>
      <c r="L24" s="361">
        <v>12.062308309999999</v>
      </c>
      <c r="M24" s="361">
        <f t="shared" si="1"/>
        <v>229.08443657000007</v>
      </c>
    </row>
    <row r="25" spans="2:13" x14ac:dyDescent="0.3">
      <c r="B25" s="17" t="s">
        <v>2692</v>
      </c>
      <c r="C25" s="361">
        <v>3.1802226199999999</v>
      </c>
      <c r="D25" s="361">
        <v>6.9273219999999996E-2</v>
      </c>
      <c r="E25" s="361"/>
      <c r="F25" s="361">
        <v>3.3219708799999998</v>
      </c>
      <c r="G25" s="361">
        <v>54.031477060000036</v>
      </c>
      <c r="H25" s="361">
        <v>563.39998392000018</v>
      </c>
      <c r="I25" s="361">
        <v>210.61765127000001</v>
      </c>
      <c r="J25" s="361">
        <v>38.251644839999997</v>
      </c>
      <c r="K25" s="361">
        <v>29.967486570000002</v>
      </c>
      <c r="L25" s="361">
        <v>5.6005309500000005</v>
      </c>
      <c r="M25" s="361">
        <f t="shared" si="1"/>
        <v>908.44024133000028</v>
      </c>
    </row>
    <row r="26" spans="2:13" x14ac:dyDescent="0.3">
      <c r="B26" s="17" t="s">
        <v>2693</v>
      </c>
      <c r="C26" s="361">
        <v>32.910337070000004</v>
      </c>
      <c r="D26" s="361"/>
      <c r="E26" s="361">
        <v>27.322775489999998</v>
      </c>
      <c r="F26" s="361">
        <v>61.826517110000005</v>
      </c>
      <c r="G26" s="361">
        <v>345.74267111000086</v>
      </c>
      <c r="H26" s="361">
        <v>1236.3625048799997</v>
      </c>
      <c r="I26" s="361">
        <v>1711.1860958799989</v>
      </c>
      <c r="J26" s="361">
        <v>411.62130477999978</v>
      </c>
      <c r="K26" s="361">
        <v>139.43438065000001</v>
      </c>
      <c r="L26" s="361">
        <v>197.30655459999997</v>
      </c>
      <c r="M26" s="361">
        <f t="shared" si="1"/>
        <v>4163.7131415699996</v>
      </c>
    </row>
    <row r="27" spans="2:13" x14ac:dyDescent="0.3">
      <c r="B27" s="17" t="s">
        <v>2694</v>
      </c>
      <c r="C27" s="361">
        <v>274.56150500999985</v>
      </c>
      <c r="D27" s="361">
        <v>5.2006929099999999</v>
      </c>
      <c r="E27" s="361">
        <v>29.713006719999999</v>
      </c>
      <c r="F27" s="361">
        <v>3300.8552063000016</v>
      </c>
      <c r="G27" s="361">
        <v>3203.2381643799981</v>
      </c>
      <c r="H27" s="361">
        <v>5395.9573710800023</v>
      </c>
      <c r="I27" s="361">
        <v>10051.966322040002</v>
      </c>
      <c r="J27" s="361">
        <v>7729.2975946499782</v>
      </c>
      <c r="K27" s="361">
        <v>1019.6681875400002</v>
      </c>
      <c r="L27" s="361">
        <v>692.22945247000007</v>
      </c>
      <c r="M27" s="361">
        <f t="shared" si="1"/>
        <v>31702.68750309998</v>
      </c>
    </row>
    <row r="28" spans="2:13" x14ac:dyDescent="0.3">
      <c r="B28" s="17" t="s">
        <v>2695</v>
      </c>
      <c r="C28" s="361">
        <v>404.2219488999998</v>
      </c>
      <c r="D28" s="361"/>
      <c r="E28" s="361">
        <v>21.466314130000001</v>
      </c>
      <c r="F28" s="361">
        <v>683.04620664000015</v>
      </c>
      <c r="G28" s="361">
        <v>8379.8586998999835</v>
      </c>
      <c r="H28" s="361">
        <v>1.6378679300000001</v>
      </c>
      <c r="I28" s="361">
        <v>4563.1803841700048</v>
      </c>
      <c r="J28" s="361">
        <v>9604.9586400699663</v>
      </c>
      <c r="K28" s="361">
        <v>1870.69211079</v>
      </c>
      <c r="L28" s="361">
        <v>116.12201976000001</v>
      </c>
      <c r="M28" s="361">
        <f t="shared" si="1"/>
        <v>25645.184192289958</v>
      </c>
    </row>
    <row r="29" spans="2:13" x14ac:dyDescent="0.3">
      <c r="B29" s="382" t="s">
        <v>130</v>
      </c>
      <c r="C29" s="348">
        <f t="shared" ref="C29:M29" si="2">SUM(C23:C28)</f>
        <v>716.53000381999959</v>
      </c>
      <c r="D29" s="348">
        <f t="shared" si="2"/>
        <v>5.2699661300000002</v>
      </c>
      <c r="E29" s="348">
        <f t="shared" si="2"/>
        <v>79.867344639999999</v>
      </c>
      <c r="F29" s="348">
        <f t="shared" si="2"/>
        <v>4054.2819764300016</v>
      </c>
      <c r="G29" s="348">
        <f t="shared" si="2"/>
        <v>11994.333308289983</v>
      </c>
      <c r="H29" s="348">
        <f t="shared" si="2"/>
        <v>7272.0708401800021</v>
      </c>
      <c r="I29" s="348">
        <f t="shared" si="2"/>
        <v>16645.937981620005</v>
      </c>
      <c r="J29" s="348">
        <f t="shared" si="2"/>
        <v>17801.551736099944</v>
      </c>
      <c r="K29" s="348">
        <f t="shared" si="2"/>
        <v>3073.3209201300006</v>
      </c>
      <c r="L29" s="348">
        <f t="shared" si="2"/>
        <v>1023.9511747800001</v>
      </c>
      <c r="M29" s="348">
        <f t="shared" si="2"/>
        <v>62667.11525211994</v>
      </c>
    </row>
    <row r="34" spans="2:13" ht="15.6" x14ac:dyDescent="0.3">
      <c r="B34" s="333" t="s">
        <v>2696</v>
      </c>
    </row>
    <row r="35" spans="2:13" x14ac:dyDescent="0.3">
      <c r="B35" s="367" t="s">
        <v>2697</v>
      </c>
      <c r="C35" s="381"/>
      <c r="D35" s="381"/>
      <c r="E35" s="381"/>
      <c r="F35" s="381"/>
      <c r="G35" s="381"/>
      <c r="H35" s="381"/>
      <c r="I35" s="381"/>
      <c r="J35" s="381"/>
      <c r="K35" s="381"/>
      <c r="L35" s="381"/>
      <c r="M35" s="381"/>
    </row>
    <row r="36" spans="2:13" x14ac:dyDescent="0.3">
      <c r="B36" s="273"/>
      <c r="C36" s="273"/>
      <c r="D36" s="273"/>
      <c r="E36" s="273"/>
      <c r="F36" s="273"/>
      <c r="G36" s="273"/>
      <c r="H36" s="273"/>
      <c r="I36" s="273"/>
      <c r="J36" s="273"/>
      <c r="K36" s="273"/>
      <c r="L36" s="273"/>
      <c r="M36" s="273"/>
    </row>
    <row r="37" spans="2:13" ht="28.8" x14ac:dyDescent="0.3">
      <c r="B37" s="273"/>
      <c r="C37" s="337" t="s">
        <v>2624</v>
      </c>
      <c r="D37" s="337" t="s">
        <v>2625</v>
      </c>
      <c r="E37" s="337" t="s">
        <v>2626</v>
      </c>
      <c r="F37" s="337" t="s">
        <v>2627</v>
      </c>
      <c r="G37" s="337" t="s">
        <v>2628</v>
      </c>
      <c r="H37" s="337" t="s">
        <v>2629</v>
      </c>
      <c r="I37" s="337" t="s">
        <v>2630</v>
      </c>
      <c r="J37" s="337" t="s">
        <v>766</v>
      </c>
      <c r="K37" s="337" t="s">
        <v>2631</v>
      </c>
      <c r="L37" s="337" t="s">
        <v>128</v>
      </c>
      <c r="M37" s="338" t="s">
        <v>130</v>
      </c>
    </row>
    <row r="38" spans="2:13" x14ac:dyDescent="0.3">
      <c r="B38" s="365" t="s">
        <v>2698</v>
      </c>
      <c r="C38" s="391">
        <v>0</v>
      </c>
      <c r="D38" s="391">
        <v>0</v>
      </c>
      <c r="E38" s="391">
        <v>0</v>
      </c>
      <c r="F38" s="391">
        <v>0</v>
      </c>
      <c r="G38" s="391">
        <v>1.579048845701444E-3</v>
      </c>
      <c r="H38" s="391">
        <v>1.0449482261257763E-3</v>
      </c>
      <c r="I38" s="391">
        <v>2.9020717182828159E-4</v>
      </c>
      <c r="J38" s="391">
        <v>1.1348344472883868E-3</v>
      </c>
      <c r="K38" s="391">
        <v>5.4588928070829421E-3</v>
      </c>
      <c r="L38" s="391">
        <v>0</v>
      </c>
      <c r="M38" s="392">
        <v>1.0896629019971735E-3</v>
      </c>
    </row>
    <row r="39" spans="2:13" x14ac:dyDescent="0.3">
      <c r="B39" s="332"/>
    </row>
    <row r="40" spans="2:13" x14ac:dyDescent="0.3">
      <c r="J40" s="393"/>
    </row>
    <row r="44" spans="2:13" ht="15.6" x14ac:dyDescent="0.3">
      <c r="B44" s="333" t="s">
        <v>2699</v>
      </c>
    </row>
    <row r="45" spans="2:13" x14ac:dyDescent="0.3">
      <c r="B45" s="367" t="s">
        <v>2468</v>
      </c>
      <c r="C45" s="381"/>
      <c r="D45" s="381"/>
      <c r="E45" s="381"/>
      <c r="F45" s="381"/>
      <c r="G45" s="381"/>
      <c r="H45" s="381"/>
      <c r="I45" s="381"/>
      <c r="J45" s="381"/>
      <c r="K45" s="381"/>
      <c r="L45" s="381"/>
      <c r="M45" s="381"/>
    </row>
    <row r="46" spans="2:13" x14ac:dyDescent="0.3">
      <c r="B46" s="273"/>
      <c r="C46" s="273"/>
      <c r="D46" s="273"/>
      <c r="E46" s="273"/>
      <c r="F46" s="273"/>
      <c r="G46" s="273"/>
      <c r="H46" s="273"/>
      <c r="I46" s="273"/>
      <c r="J46" s="273"/>
      <c r="K46" s="273"/>
      <c r="L46" s="273"/>
      <c r="M46" s="273"/>
    </row>
    <row r="47" spans="2:13" ht="28.8" x14ac:dyDescent="0.3">
      <c r="B47" s="273"/>
      <c r="C47" s="337" t="s">
        <v>2624</v>
      </c>
      <c r="D47" s="337" t="s">
        <v>2625</v>
      </c>
      <c r="E47" s="337" t="s">
        <v>2626</v>
      </c>
      <c r="F47" s="337" t="s">
        <v>2627</v>
      </c>
      <c r="G47" s="337" t="s">
        <v>2628</v>
      </c>
      <c r="H47" s="337" t="s">
        <v>2629</v>
      </c>
      <c r="I47" s="337" t="s">
        <v>2630</v>
      </c>
      <c r="J47" s="337" t="s">
        <v>766</v>
      </c>
      <c r="K47" s="337" t="s">
        <v>2631</v>
      </c>
      <c r="L47" s="337" t="s">
        <v>128</v>
      </c>
      <c r="M47" s="338" t="s">
        <v>130</v>
      </c>
    </row>
    <row r="48" spans="2:13" x14ac:dyDescent="0.3">
      <c r="B48" s="365" t="s">
        <v>2698</v>
      </c>
      <c r="C48" s="391">
        <v>0</v>
      </c>
      <c r="D48" s="391">
        <v>0</v>
      </c>
      <c r="E48" s="391">
        <v>0</v>
      </c>
      <c r="F48" s="391">
        <v>0</v>
      </c>
      <c r="G48" s="391">
        <v>1.5252394147099843E-3</v>
      </c>
      <c r="H48" s="391">
        <v>3.2675301510657679E-4</v>
      </c>
      <c r="I48" s="391">
        <v>1.2282558437091379E-4</v>
      </c>
      <c r="J48" s="391">
        <v>2.5235556517091548E-3</v>
      </c>
      <c r="K48" s="391">
        <v>4.2327958848750223E-3</v>
      </c>
      <c r="L48" s="391">
        <v>0</v>
      </c>
      <c r="M48" s="394">
        <v>1.301397055245604E-3</v>
      </c>
    </row>
    <row r="49" spans="2:13" x14ac:dyDescent="0.3">
      <c r="B49" s="332"/>
      <c r="C49" s="391"/>
      <c r="D49" s="391"/>
      <c r="E49" s="391"/>
      <c r="F49" s="391"/>
      <c r="G49" s="391"/>
      <c r="H49" s="391"/>
      <c r="I49" s="391"/>
      <c r="J49" s="391"/>
      <c r="K49" s="391"/>
      <c r="L49" s="391"/>
    </row>
    <row r="54" spans="2:13" ht="15.6" x14ac:dyDescent="0.3">
      <c r="B54" s="333" t="s">
        <v>2700</v>
      </c>
    </row>
    <row r="55" spans="2:13" x14ac:dyDescent="0.3">
      <c r="B55" s="367" t="s">
        <v>2470</v>
      </c>
      <c r="C55" s="381"/>
      <c r="D55" s="381"/>
      <c r="E55" s="381"/>
      <c r="F55" s="381"/>
      <c r="G55" s="381"/>
      <c r="H55" s="381"/>
      <c r="I55" s="381"/>
      <c r="J55" s="381"/>
      <c r="K55" s="381"/>
      <c r="L55" s="381"/>
      <c r="M55" s="381"/>
    </row>
    <row r="56" spans="2:13" x14ac:dyDescent="0.3">
      <c r="B56" s="273"/>
      <c r="C56" s="273"/>
      <c r="D56" s="273"/>
      <c r="E56" s="273"/>
      <c r="F56" s="273"/>
      <c r="G56" s="273"/>
      <c r="H56" s="273"/>
      <c r="I56" s="273"/>
      <c r="J56" s="273"/>
      <c r="K56" s="273"/>
      <c r="L56" s="273"/>
      <c r="M56" s="273"/>
    </row>
    <row r="57" spans="2:13" ht="28.8" x14ac:dyDescent="0.3">
      <c r="B57" s="273"/>
      <c r="C57" s="337" t="s">
        <v>2624</v>
      </c>
      <c r="D57" s="337" t="s">
        <v>2625</v>
      </c>
      <c r="E57" s="337" t="s">
        <v>2626</v>
      </c>
      <c r="F57" s="337" t="s">
        <v>2627</v>
      </c>
      <c r="G57" s="337" t="s">
        <v>2628</v>
      </c>
      <c r="H57" s="337" t="s">
        <v>2629</v>
      </c>
      <c r="I57" s="337" t="s">
        <v>2630</v>
      </c>
      <c r="J57" s="337" t="s">
        <v>766</v>
      </c>
      <c r="K57" s="337" t="s">
        <v>2631</v>
      </c>
      <c r="L57" s="337" t="s">
        <v>128</v>
      </c>
      <c r="M57" s="338" t="s">
        <v>130</v>
      </c>
    </row>
    <row r="58" spans="2:13" x14ac:dyDescent="0.3">
      <c r="B58" s="252" t="s">
        <v>2701</v>
      </c>
      <c r="C58" s="395">
        <v>1.6675093064898985E-3</v>
      </c>
      <c r="D58" s="395">
        <v>0</v>
      </c>
      <c r="E58" s="395">
        <v>0</v>
      </c>
      <c r="F58" s="395">
        <v>0</v>
      </c>
      <c r="G58" s="395">
        <v>1.2595210366066702E-3</v>
      </c>
      <c r="H58" s="395">
        <v>3.6328774904718301E-4</v>
      </c>
      <c r="I58" s="395">
        <v>8.7335623738838726E-5</v>
      </c>
      <c r="J58" s="395">
        <v>9.8591936625196412E-4</v>
      </c>
      <c r="K58" s="395">
        <v>3.1282897024888386E-3</v>
      </c>
      <c r="L58" s="395">
        <v>3.3353666234211599E-4</v>
      </c>
      <c r="M58" s="395">
        <v>7.0172728637387923E-4</v>
      </c>
    </row>
    <row r="59" spans="2:13" x14ac:dyDescent="0.3">
      <c r="B59" s="252" t="s">
        <v>2702</v>
      </c>
      <c r="C59" s="395">
        <v>7.2537826460063286E-3</v>
      </c>
      <c r="D59" s="395">
        <v>0</v>
      </c>
      <c r="E59" s="395">
        <v>0</v>
      </c>
      <c r="F59" s="395">
        <v>0</v>
      </c>
      <c r="G59" s="395">
        <v>9.4559789836303853E-4</v>
      </c>
      <c r="H59" s="395">
        <v>0</v>
      </c>
      <c r="I59" s="395">
        <v>2.1510705774288244E-4</v>
      </c>
      <c r="J59" s="395">
        <v>7.2415319297051365E-4</v>
      </c>
      <c r="K59" s="395">
        <v>3.7545743167412605E-3</v>
      </c>
      <c r="L59" s="395">
        <v>1.7920220114761667E-3</v>
      </c>
      <c r="M59" s="395">
        <v>9.6293573874851445E-4</v>
      </c>
    </row>
    <row r="60" spans="2:13" x14ac:dyDescent="0.3">
      <c r="B60" s="252" t="s">
        <v>2703</v>
      </c>
      <c r="C60" s="395">
        <v>0</v>
      </c>
      <c r="D60" s="395">
        <v>0</v>
      </c>
      <c r="E60" s="395">
        <v>0</v>
      </c>
      <c r="F60" s="395">
        <v>0</v>
      </c>
      <c r="G60" s="395">
        <v>1.8943858166980984E-3</v>
      </c>
      <c r="H60" s="395">
        <v>0</v>
      </c>
      <c r="I60" s="395">
        <v>8.884715648684458E-4</v>
      </c>
      <c r="J60" s="395">
        <v>2.1487961545019318E-3</v>
      </c>
      <c r="K60" s="395">
        <v>1.4632635177607378E-2</v>
      </c>
      <c r="L60" s="395">
        <v>1.0513104047582131E-4</v>
      </c>
      <c r="M60" s="395">
        <v>2.1980141489142679E-3</v>
      </c>
    </row>
    <row r="61" spans="2:13" x14ac:dyDescent="0.3">
      <c r="B61" s="252" t="s">
        <v>2704</v>
      </c>
      <c r="C61" s="395">
        <v>0</v>
      </c>
      <c r="D61" s="395">
        <v>0</v>
      </c>
      <c r="E61" s="395">
        <v>0</v>
      </c>
      <c r="F61" s="395">
        <v>0</v>
      </c>
      <c r="G61" s="395">
        <v>3.0165593458915774E-3</v>
      </c>
      <c r="H61" s="395">
        <v>0</v>
      </c>
      <c r="I61" s="395">
        <v>7.5127342364817503E-4</v>
      </c>
      <c r="J61" s="395">
        <v>0</v>
      </c>
      <c r="K61" s="395">
        <v>0.23459556845574805</v>
      </c>
      <c r="L61" s="395">
        <v>0</v>
      </c>
      <c r="M61" s="395">
        <v>4.2077813055099366E-3</v>
      </c>
    </row>
    <row r="62" spans="2:13" x14ac:dyDescent="0.3">
      <c r="B62" s="252" t="s">
        <v>2705</v>
      </c>
      <c r="C62" s="395">
        <v>0</v>
      </c>
      <c r="D62" s="395">
        <v>0</v>
      </c>
      <c r="E62" s="395">
        <v>0</v>
      </c>
      <c r="F62" s="395">
        <v>0</v>
      </c>
      <c r="G62" s="395">
        <v>1.8477373466496187E-2</v>
      </c>
      <c r="H62" s="395">
        <v>0</v>
      </c>
      <c r="I62" s="395">
        <v>0</v>
      </c>
      <c r="J62" s="395">
        <v>0</v>
      </c>
      <c r="K62" s="395">
        <v>0.38210553442356421</v>
      </c>
      <c r="L62" s="395">
        <v>0</v>
      </c>
      <c r="M62" s="395">
        <v>8.0080259324088326E-3</v>
      </c>
    </row>
    <row r="63" spans="2:13" x14ac:dyDescent="0.3">
      <c r="B63" s="285" t="s">
        <v>2706</v>
      </c>
      <c r="C63" s="396">
        <v>0</v>
      </c>
      <c r="D63" s="396">
        <v>0</v>
      </c>
      <c r="E63" s="396">
        <v>0</v>
      </c>
      <c r="F63" s="396">
        <v>0</v>
      </c>
      <c r="G63" s="396">
        <v>2.4625328674656298E-2</v>
      </c>
      <c r="H63" s="396">
        <v>0</v>
      </c>
      <c r="I63" s="396">
        <v>0</v>
      </c>
      <c r="J63" s="396">
        <v>0</v>
      </c>
      <c r="K63" s="396">
        <v>0</v>
      </c>
      <c r="L63" s="396">
        <v>0</v>
      </c>
      <c r="M63" s="396">
        <v>3.1236417369137734E-3</v>
      </c>
    </row>
    <row r="68" spans="2:13" ht="15.6" x14ac:dyDescent="0.3">
      <c r="B68" s="333" t="s">
        <v>2707</v>
      </c>
    </row>
    <row r="69" spans="2:13" x14ac:dyDescent="0.3">
      <c r="B69" s="367" t="s">
        <v>2472</v>
      </c>
      <c r="C69" s="381"/>
      <c r="D69" s="381"/>
      <c r="E69" s="381"/>
      <c r="F69" s="381"/>
      <c r="G69" s="381"/>
      <c r="H69" s="381"/>
      <c r="I69" s="381"/>
      <c r="J69" s="381"/>
      <c r="K69" s="381"/>
      <c r="L69" s="381"/>
      <c r="M69" s="381"/>
    </row>
    <row r="70" spans="2:13" x14ac:dyDescent="0.3">
      <c r="B70" s="273"/>
      <c r="C70" s="273"/>
      <c r="D70" s="273"/>
      <c r="E70" s="273"/>
      <c r="F70" s="273"/>
      <c r="G70" s="273"/>
      <c r="H70" s="273"/>
      <c r="I70" s="273"/>
      <c r="J70" s="273"/>
      <c r="K70" s="273"/>
      <c r="L70" s="273"/>
      <c r="M70" s="273"/>
    </row>
    <row r="71" spans="2:13" ht="28.8" x14ac:dyDescent="0.3">
      <c r="B71" s="273"/>
      <c r="C71" s="337" t="s">
        <v>2624</v>
      </c>
      <c r="D71" s="337" t="s">
        <v>2625</v>
      </c>
      <c r="E71" s="337" t="s">
        <v>2626</v>
      </c>
      <c r="F71" s="337" t="s">
        <v>2627</v>
      </c>
      <c r="G71" s="337" t="s">
        <v>2628</v>
      </c>
      <c r="H71" s="337" t="s">
        <v>2629</v>
      </c>
      <c r="I71" s="337" t="s">
        <v>2630</v>
      </c>
      <c r="J71" s="337" t="s">
        <v>766</v>
      </c>
      <c r="K71" s="337" t="s">
        <v>2631</v>
      </c>
      <c r="L71" s="337" t="s">
        <v>128</v>
      </c>
      <c r="M71" s="338" t="s">
        <v>130</v>
      </c>
    </row>
    <row r="72" spans="2:13" x14ac:dyDescent="0.3">
      <c r="B72" s="365" t="s">
        <v>2708</v>
      </c>
      <c r="C72" s="361">
        <v>0</v>
      </c>
      <c r="D72" s="361">
        <v>0</v>
      </c>
      <c r="E72" s="361">
        <v>0</v>
      </c>
      <c r="F72" s="361">
        <v>0</v>
      </c>
      <c r="G72" s="361">
        <v>3.1811389271015275E-2</v>
      </c>
      <c r="H72" s="361">
        <v>0</v>
      </c>
      <c r="I72" s="361">
        <v>27.239557999999999</v>
      </c>
      <c r="J72" s="361">
        <v>6.2253600000000001E-3</v>
      </c>
      <c r="K72" s="361">
        <v>0</v>
      </c>
      <c r="L72" s="361">
        <v>0</v>
      </c>
      <c r="M72" s="397">
        <v>27.277594749271014</v>
      </c>
    </row>
    <row r="77" spans="2:13" ht="15.6" x14ac:dyDescent="0.3">
      <c r="B77" s="333" t="s">
        <v>2709</v>
      </c>
    </row>
    <row r="78" spans="2:13" x14ac:dyDescent="0.3">
      <c r="B78" s="367" t="s">
        <v>2474</v>
      </c>
      <c r="C78" s="381"/>
      <c r="D78" s="381"/>
      <c r="E78" s="381"/>
      <c r="F78" s="381"/>
      <c r="G78" s="381"/>
      <c r="H78" s="381"/>
      <c r="I78" s="381"/>
      <c r="J78" s="381"/>
      <c r="K78" s="381"/>
      <c r="L78" s="381"/>
      <c r="M78" s="381"/>
    </row>
    <row r="79" spans="2:13" x14ac:dyDescent="0.3">
      <c r="B79" s="273"/>
      <c r="C79" s="273"/>
      <c r="D79" s="273"/>
      <c r="E79" s="273"/>
      <c r="F79" s="273"/>
      <c r="G79" s="273"/>
      <c r="H79" s="273"/>
      <c r="I79" s="273"/>
      <c r="J79" s="273"/>
      <c r="K79" s="273"/>
      <c r="L79" s="273"/>
      <c r="M79" s="273"/>
    </row>
    <row r="80" spans="2:13" ht="28.8" x14ac:dyDescent="0.3">
      <c r="B80" s="273"/>
      <c r="C80" s="337" t="s">
        <v>2624</v>
      </c>
      <c r="D80" s="337" t="s">
        <v>2625</v>
      </c>
      <c r="E80" s="337" t="s">
        <v>2626</v>
      </c>
      <c r="F80" s="337" t="s">
        <v>2627</v>
      </c>
      <c r="G80" s="337" t="s">
        <v>2628</v>
      </c>
      <c r="H80" s="337" t="s">
        <v>2629</v>
      </c>
      <c r="I80" s="337" t="s">
        <v>2630</v>
      </c>
      <c r="J80" s="337" t="s">
        <v>766</v>
      </c>
      <c r="K80" s="337" t="s">
        <v>2631</v>
      </c>
      <c r="L80" s="337" t="s">
        <v>128</v>
      </c>
      <c r="M80" s="338" t="s">
        <v>130</v>
      </c>
    </row>
    <row r="81" spans="2:14" x14ac:dyDescent="0.3">
      <c r="B81" s="365" t="s">
        <v>2710</v>
      </c>
      <c r="C81" s="396"/>
      <c r="D81" s="396"/>
      <c r="E81" s="396"/>
      <c r="F81" s="396"/>
      <c r="G81" s="396">
        <v>2.6520758756373604E-6</v>
      </c>
      <c r="H81" s="396"/>
      <c r="I81" s="396">
        <v>1.4969053730154098E-3</v>
      </c>
      <c r="J81" s="396">
        <v>3.3677299661936566E-7</v>
      </c>
      <c r="K81" s="396"/>
      <c r="L81" s="396"/>
      <c r="M81" s="394">
        <v>4.3519425160867923E-4</v>
      </c>
    </row>
    <row r="82" spans="2:14" x14ac:dyDescent="0.3">
      <c r="B82" s="332" t="s">
        <v>2711</v>
      </c>
    </row>
    <row r="83" spans="2:14" x14ac:dyDescent="0.3">
      <c r="B83" s="332"/>
    </row>
    <row r="85" spans="2:14" ht="15.6" x14ac:dyDescent="0.3">
      <c r="B85" s="333" t="s">
        <v>2712</v>
      </c>
    </row>
    <row r="86" spans="2:14" x14ac:dyDescent="0.3">
      <c r="B86" s="353" t="s">
        <v>2713</v>
      </c>
      <c r="C86" s="353"/>
      <c r="D86" s="381"/>
      <c r="E86" s="381"/>
      <c r="F86" s="381"/>
      <c r="G86" s="381"/>
      <c r="H86" s="381"/>
      <c r="I86" s="381"/>
      <c r="J86" s="381"/>
      <c r="K86" s="381"/>
      <c r="L86" s="381"/>
      <c r="M86" s="381"/>
      <c r="N86" s="381"/>
    </row>
    <row r="87" spans="2:14" x14ac:dyDescent="0.3">
      <c r="B87" s="273"/>
      <c r="C87" s="273"/>
      <c r="D87" s="273"/>
      <c r="E87" s="273"/>
      <c r="F87" s="273"/>
      <c r="G87" s="273"/>
      <c r="H87" s="273"/>
      <c r="I87" s="273"/>
      <c r="J87" s="273"/>
      <c r="K87" s="273"/>
      <c r="L87" s="273"/>
      <c r="M87" s="273"/>
      <c r="N87" s="273"/>
    </row>
    <row r="88" spans="2:14" x14ac:dyDescent="0.3">
      <c r="B88" s="273"/>
      <c r="C88" s="357" t="s">
        <v>2714</v>
      </c>
      <c r="D88" s="357" t="s">
        <v>2715</v>
      </c>
      <c r="E88" s="357" t="s">
        <v>2716</v>
      </c>
      <c r="F88" s="357" t="s">
        <v>2717</v>
      </c>
      <c r="G88" s="357" t="s">
        <v>2718</v>
      </c>
      <c r="H88" s="357" t="s">
        <v>2719</v>
      </c>
      <c r="I88" s="357" t="s">
        <v>2720</v>
      </c>
      <c r="J88" s="357" t="s">
        <v>2721</v>
      </c>
      <c r="K88" s="357" t="s">
        <v>2722</v>
      </c>
      <c r="L88" s="357" t="s">
        <v>2723</v>
      </c>
      <c r="M88" s="357" t="s">
        <v>128</v>
      </c>
      <c r="N88" s="398" t="s">
        <v>130</v>
      </c>
    </row>
    <row r="89" spans="2:14" x14ac:dyDescent="0.3">
      <c r="B89" s="17" t="s">
        <v>2724</v>
      </c>
      <c r="C89" s="399">
        <v>0</v>
      </c>
      <c r="D89" s="399">
        <v>0</v>
      </c>
      <c r="E89" s="399">
        <v>0</v>
      </c>
      <c r="F89" s="399">
        <v>0</v>
      </c>
      <c r="G89" s="399">
        <v>0</v>
      </c>
      <c r="H89" s="399">
        <v>0</v>
      </c>
      <c r="I89" s="399">
        <v>0</v>
      </c>
      <c r="J89" s="399">
        <v>0</v>
      </c>
      <c r="K89" s="399">
        <v>0</v>
      </c>
      <c r="L89" s="399">
        <v>0</v>
      </c>
      <c r="M89" s="399">
        <v>0</v>
      </c>
      <c r="N89" s="399">
        <f>SUM(C89:M89)</f>
        <v>0</v>
      </c>
    </row>
    <row r="90" spans="2:14" x14ac:dyDescent="0.3">
      <c r="B90" s="400" t="s">
        <v>2725</v>
      </c>
      <c r="C90" s="399">
        <v>0</v>
      </c>
      <c r="D90" s="399">
        <v>0</v>
      </c>
      <c r="E90" s="399">
        <v>0</v>
      </c>
      <c r="F90" s="399">
        <v>0</v>
      </c>
      <c r="G90" s="399">
        <v>0</v>
      </c>
      <c r="H90" s="399">
        <v>0</v>
      </c>
      <c r="I90" s="399">
        <v>0</v>
      </c>
      <c r="J90" s="399">
        <v>0</v>
      </c>
      <c r="K90" s="399">
        <v>0</v>
      </c>
      <c r="L90" s="399">
        <v>0</v>
      </c>
      <c r="M90" s="399">
        <v>0</v>
      </c>
      <c r="N90" s="399">
        <f>SUM(C90:M90)</f>
        <v>0</v>
      </c>
    </row>
    <row r="91" spans="2:14" x14ac:dyDescent="0.3">
      <c r="B91" s="400" t="s">
        <v>2726</v>
      </c>
      <c r="C91" s="399">
        <v>0</v>
      </c>
      <c r="D91" s="399">
        <v>0</v>
      </c>
      <c r="E91" s="399">
        <v>0</v>
      </c>
      <c r="F91" s="399">
        <v>0</v>
      </c>
      <c r="G91" s="399">
        <v>0</v>
      </c>
      <c r="H91" s="399">
        <v>0</v>
      </c>
      <c r="I91" s="399">
        <v>0</v>
      </c>
      <c r="J91" s="399">
        <v>0</v>
      </c>
      <c r="K91" s="399">
        <v>0</v>
      </c>
      <c r="L91" s="399">
        <v>0</v>
      </c>
      <c r="M91" s="399">
        <v>0</v>
      </c>
      <c r="N91" s="399">
        <f>SUM(C91:M91)</f>
        <v>0</v>
      </c>
    </row>
    <row r="92" spans="2:14" x14ac:dyDescent="0.3">
      <c r="B92" s="400" t="s">
        <v>2727</v>
      </c>
      <c r="C92" s="399">
        <v>0</v>
      </c>
      <c r="D92" s="399">
        <v>0</v>
      </c>
      <c r="E92" s="399">
        <v>0</v>
      </c>
      <c r="F92" s="399">
        <v>0</v>
      </c>
      <c r="G92" s="399">
        <v>0</v>
      </c>
      <c r="H92" s="399">
        <v>0</v>
      </c>
      <c r="I92" s="399">
        <v>0</v>
      </c>
      <c r="J92" s="399">
        <v>0</v>
      </c>
      <c r="K92" s="399">
        <v>0</v>
      </c>
      <c r="L92" s="399">
        <v>0</v>
      </c>
      <c r="M92" s="399">
        <v>0</v>
      </c>
      <c r="N92" s="399">
        <f>SUM(C92:M92)</f>
        <v>0</v>
      </c>
    </row>
    <row r="93" spans="2:14" x14ac:dyDescent="0.3">
      <c r="B93" s="400" t="s">
        <v>2728</v>
      </c>
      <c r="C93" s="399">
        <v>0</v>
      </c>
      <c r="D93" s="399">
        <v>0</v>
      </c>
      <c r="E93" s="399">
        <v>0</v>
      </c>
      <c r="F93" s="399">
        <v>0</v>
      </c>
      <c r="G93" s="399">
        <v>0</v>
      </c>
      <c r="H93" s="399">
        <v>0</v>
      </c>
      <c r="I93" s="399">
        <v>0</v>
      </c>
      <c r="J93" s="399">
        <v>0</v>
      </c>
      <c r="K93" s="399">
        <v>0</v>
      </c>
      <c r="L93" s="399">
        <v>0</v>
      </c>
      <c r="M93" s="399">
        <v>0</v>
      </c>
      <c r="N93" s="399">
        <f>SUM(C93:M93)</f>
        <v>0</v>
      </c>
    </row>
    <row r="94" spans="2:14" x14ac:dyDescent="0.3">
      <c r="B94" s="382" t="s">
        <v>130</v>
      </c>
      <c r="C94" s="401">
        <f t="shared" ref="C94:N94" si="3">SUM(C89:C93)</f>
        <v>0</v>
      </c>
      <c r="D94" s="401">
        <f t="shared" si="3"/>
        <v>0</v>
      </c>
      <c r="E94" s="401">
        <f t="shared" si="3"/>
        <v>0</v>
      </c>
      <c r="F94" s="401">
        <f t="shared" si="3"/>
        <v>0</v>
      </c>
      <c r="G94" s="401">
        <f t="shared" si="3"/>
        <v>0</v>
      </c>
      <c r="H94" s="401">
        <f t="shared" si="3"/>
        <v>0</v>
      </c>
      <c r="I94" s="401">
        <f t="shared" si="3"/>
        <v>0</v>
      </c>
      <c r="J94" s="401">
        <f t="shared" si="3"/>
        <v>0</v>
      </c>
      <c r="K94" s="401">
        <f t="shared" si="3"/>
        <v>0</v>
      </c>
      <c r="L94" s="401">
        <f t="shared" si="3"/>
        <v>0</v>
      </c>
      <c r="M94" s="401">
        <f t="shared" si="3"/>
        <v>0</v>
      </c>
      <c r="N94" s="401">
        <f t="shared" si="3"/>
        <v>0</v>
      </c>
    </row>
    <row r="95" spans="2:14" x14ac:dyDescent="0.3">
      <c r="B95" s="207"/>
      <c r="C95" s="402"/>
      <c r="D95" s="402"/>
      <c r="E95" s="402"/>
      <c r="F95" s="402"/>
      <c r="G95" s="402"/>
      <c r="H95" s="402"/>
      <c r="I95" s="402"/>
      <c r="J95" s="402"/>
      <c r="K95" s="402"/>
      <c r="L95" s="402"/>
      <c r="M95" s="402"/>
      <c r="N95" s="402"/>
    </row>
    <row r="96" spans="2:14" x14ac:dyDescent="0.3">
      <c r="B96" s="207"/>
      <c r="C96" s="402"/>
      <c r="D96" s="402"/>
      <c r="E96" s="402"/>
      <c r="F96" s="402"/>
      <c r="G96" s="402"/>
      <c r="H96" s="402"/>
      <c r="I96" s="402"/>
      <c r="J96" s="402"/>
      <c r="K96" s="402"/>
      <c r="L96" s="402"/>
      <c r="M96" s="402"/>
      <c r="N96" s="402"/>
    </row>
    <row r="97" spans="2:14" ht="15.6" x14ac:dyDescent="0.3">
      <c r="B97" s="333" t="s">
        <v>2729</v>
      </c>
    </row>
    <row r="98" spans="2:14" x14ac:dyDescent="0.3">
      <c r="B98" s="353" t="s">
        <v>2730</v>
      </c>
      <c r="C98" s="353"/>
      <c r="D98" s="381"/>
      <c r="E98" s="381"/>
      <c r="F98" s="381"/>
      <c r="G98" s="381"/>
      <c r="H98" s="381"/>
      <c r="I98" s="381"/>
      <c r="J98" s="381"/>
      <c r="K98" s="381"/>
      <c r="L98" s="381"/>
      <c r="M98" s="381"/>
      <c r="N98" s="381"/>
    </row>
    <row r="99" spans="2:14" x14ac:dyDescent="0.3">
      <c r="B99" s="273"/>
      <c r="C99" s="273"/>
      <c r="D99" s="273"/>
      <c r="E99" s="273"/>
      <c r="F99" s="273"/>
      <c r="G99" s="273"/>
      <c r="H99" s="273"/>
      <c r="I99" s="273"/>
      <c r="J99" s="273"/>
      <c r="K99" s="273"/>
      <c r="L99" s="273"/>
      <c r="M99" s="273"/>
      <c r="N99" s="273"/>
    </row>
    <row r="100" spans="2:14" x14ac:dyDescent="0.3">
      <c r="B100" s="273"/>
      <c r="C100" s="403" t="s">
        <v>2731</v>
      </c>
      <c r="D100" s="403" t="s">
        <v>2715</v>
      </c>
      <c r="E100" s="403" t="s">
        <v>2716</v>
      </c>
      <c r="F100" s="403" t="s">
        <v>2717</v>
      </c>
      <c r="G100" s="403" t="s">
        <v>2718</v>
      </c>
      <c r="H100" s="403" t="s">
        <v>2719</v>
      </c>
      <c r="I100" s="403" t="s">
        <v>2720</v>
      </c>
      <c r="J100" s="403" t="s">
        <v>2721</v>
      </c>
      <c r="K100" s="403" t="s">
        <v>2732</v>
      </c>
      <c r="L100" s="403" t="s">
        <v>2723</v>
      </c>
      <c r="M100" s="403" t="s">
        <v>128</v>
      </c>
      <c r="N100" s="404" t="s">
        <v>130</v>
      </c>
    </row>
    <row r="101" spans="2:14" x14ac:dyDescent="0.3">
      <c r="B101" s="405" t="s">
        <v>2733</v>
      </c>
      <c r="C101" s="406">
        <v>0</v>
      </c>
      <c r="D101" s="406">
        <v>0</v>
      </c>
      <c r="E101" s="406">
        <v>0</v>
      </c>
      <c r="F101" s="406">
        <v>0</v>
      </c>
      <c r="G101" s="406">
        <v>0</v>
      </c>
      <c r="H101" s="406">
        <v>0</v>
      </c>
      <c r="I101" s="406">
        <v>0</v>
      </c>
      <c r="J101" s="406">
        <v>0</v>
      </c>
      <c r="K101" s="406">
        <v>0</v>
      </c>
      <c r="L101" s="406">
        <v>0</v>
      </c>
      <c r="M101" s="406">
        <v>0</v>
      </c>
      <c r="N101" s="406">
        <f t="shared" ref="N101:N108" si="4">SUM(C101:M101)</f>
        <v>0</v>
      </c>
    </row>
    <row r="102" spans="2:14" x14ac:dyDescent="0.3">
      <c r="B102" s="405" t="s">
        <v>2734</v>
      </c>
      <c r="C102" s="406">
        <v>0</v>
      </c>
      <c r="D102" s="406">
        <v>0</v>
      </c>
      <c r="E102" s="406">
        <v>0</v>
      </c>
      <c r="F102" s="406">
        <v>0</v>
      </c>
      <c r="G102" s="406">
        <v>0</v>
      </c>
      <c r="H102" s="406">
        <v>0</v>
      </c>
      <c r="I102" s="406">
        <v>0</v>
      </c>
      <c r="J102" s="406">
        <v>0</v>
      </c>
      <c r="K102" s="406">
        <v>0</v>
      </c>
      <c r="L102" s="406">
        <v>0</v>
      </c>
      <c r="M102" s="406">
        <v>0</v>
      </c>
      <c r="N102" s="406">
        <f t="shared" si="4"/>
        <v>0</v>
      </c>
    </row>
    <row r="103" spans="2:14" x14ac:dyDescent="0.3">
      <c r="B103" s="405" t="s">
        <v>2735</v>
      </c>
      <c r="C103" s="406">
        <v>0</v>
      </c>
      <c r="D103" s="406">
        <v>0</v>
      </c>
      <c r="E103" s="406">
        <v>0</v>
      </c>
      <c r="F103" s="406">
        <v>0</v>
      </c>
      <c r="G103" s="406">
        <v>0</v>
      </c>
      <c r="H103" s="406">
        <v>0</v>
      </c>
      <c r="I103" s="406">
        <v>0</v>
      </c>
      <c r="J103" s="406">
        <v>0</v>
      </c>
      <c r="K103" s="406">
        <v>0</v>
      </c>
      <c r="L103" s="406">
        <v>0</v>
      </c>
      <c r="M103" s="406">
        <v>0</v>
      </c>
      <c r="N103" s="406">
        <f t="shared" si="4"/>
        <v>0</v>
      </c>
    </row>
    <row r="104" spans="2:14" x14ac:dyDescent="0.3">
      <c r="B104" s="405" t="s">
        <v>2736</v>
      </c>
      <c r="C104" s="406">
        <v>0</v>
      </c>
      <c r="D104" s="406">
        <v>0</v>
      </c>
      <c r="E104" s="406">
        <v>0</v>
      </c>
      <c r="F104" s="406">
        <v>0</v>
      </c>
      <c r="G104" s="406">
        <v>0</v>
      </c>
      <c r="H104" s="406">
        <v>0</v>
      </c>
      <c r="I104" s="406">
        <v>0</v>
      </c>
      <c r="J104" s="406">
        <v>0</v>
      </c>
      <c r="K104" s="406">
        <v>0</v>
      </c>
      <c r="L104" s="406">
        <v>0</v>
      </c>
      <c r="M104" s="406">
        <v>0</v>
      </c>
      <c r="N104" s="406">
        <f t="shared" si="4"/>
        <v>0</v>
      </c>
    </row>
    <row r="105" spans="2:14" x14ac:dyDescent="0.3">
      <c r="B105" s="405" t="s">
        <v>2737</v>
      </c>
      <c r="C105" s="406">
        <v>0</v>
      </c>
      <c r="D105" s="406">
        <v>0</v>
      </c>
      <c r="E105" s="406">
        <v>0</v>
      </c>
      <c r="F105" s="406">
        <v>0</v>
      </c>
      <c r="G105" s="406">
        <v>0</v>
      </c>
      <c r="H105" s="406">
        <v>0</v>
      </c>
      <c r="I105" s="406">
        <v>0</v>
      </c>
      <c r="J105" s="406">
        <v>0</v>
      </c>
      <c r="K105" s="406">
        <v>0</v>
      </c>
      <c r="L105" s="406">
        <v>0</v>
      </c>
      <c r="M105" s="406">
        <v>0</v>
      </c>
      <c r="N105" s="406">
        <f t="shared" si="4"/>
        <v>0</v>
      </c>
    </row>
    <row r="106" spans="2:14" x14ac:dyDescent="0.3">
      <c r="B106" s="405" t="s">
        <v>2738</v>
      </c>
      <c r="C106" s="406">
        <v>0</v>
      </c>
      <c r="D106" s="406">
        <v>0</v>
      </c>
      <c r="E106" s="406">
        <v>0</v>
      </c>
      <c r="F106" s="406">
        <v>0</v>
      </c>
      <c r="G106" s="406">
        <v>0</v>
      </c>
      <c r="H106" s="406">
        <v>0</v>
      </c>
      <c r="I106" s="406">
        <v>0</v>
      </c>
      <c r="J106" s="406">
        <v>0</v>
      </c>
      <c r="K106" s="406">
        <v>0</v>
      </c>
      <c r="L106" s="406">
        <v>0</v>
      </c>
      <c r="M106" s="406">
        <v>0</v>
      </c>
      <c r="N106" s="406">
        <f t="shared" si="4"/>
        <v>0</v>
      </c>
    </row>
    <row r="107" spans="2:14" x14ac:dyDescent="0.3">
      <c r="B107" s="405" t="s">
        <v>2739</v>
      </c>
      <c r="C107" s="406">
        <v>0</v>
      </c>
      <c r="D107" s="406">
        <v>0</v>
      </c>
      <c r="E107" s="406">
        <v>0</v>
      </c>
      <c r="F107" s="406">
        <v>0</v>
      </c>
      <c r="G107" s="406">
        <v>0</v>
      </c>
      <c r="H107" s="406">
        <v>0</v>
      </c>
      <c r="I107" s="406">
        <v>0</v>
      </c>
      <c r="J107" s="406">
        <v>0</v>
      </c>
      <c r="K107" s="406">
        <v>0</v>
      </c>
      <c r="L107" s="406">
        <v>0</v>
      </c>
      <c r="M107" s="406">
        <v>0</v>
      </c>
      <c r="N107" s="406">
        <f t="shared" si="4"/>
        <v>0</v>
      </c>
    </row>
    <row r="108" spans="2:14" x14ac:dyDescent="0.3">
      <c r="B108" s="405" t="s">
        <v>2740</v>
      </c>
      <c r="C108" s="406">
        <v>0</v>
      </c>
      <c r="D108" s="406">
        <v>0</v>
      </c>
      <c r="E108" s="406">
        <v>0</v>
      </c>
      <c r="F108" s="406">
        <v>0</v>
      </c>
      <c r="G108" s="406">
        <v>0</v>
      </c>
      <c r="H108" s="406">
        <v>0</v>
      </c>
      <c r="I108" s="406">
        <v>0</v>
      </c>
      <c r="J108" s="406">
        <v>0</v>
      </c>
      <c r="K108" s="406">
        <v>0</v>
      </c>
      <c r="L108" s="406">
        <v>0</v>
      </c>
      <c r="M108" s="406">
        <v>0</v>
      </c>
      <c r="N108" s="406">
        <f t="shared" si="4"/>
        <v>0</v>
      </c>
    </row>
    <row r="109" spans="2:14" x14ac:dyDescent="0.3">
      <c r="B109" s="382" t="s">
        <v>130</v>
      </c>
      <c r="C109" s="407">
        <f t="shared" ref="C109:N109" si="5">SUM(C101:C108)</f>
        <v>0</v>
      </c>
      <c r="D109" s="407">
        <f t="shared" si="5"/>
        <v>0</v>
      </c>
      <c r="E109" s="407">
        <f t="shared" si="5"/>
        <v>0</v>
      </c>
      <c r="F109" s="407">
        <f t="shared" si="5"/>
        <v>0</v>
      </c>
      <c r="G109" s="407">
        <f t="shared" si="5"/>
        <v>0</v>
      </c>
      <c r="H109" s="407">
        <f t="shared" si="5"/>
        <v>0</v>
      </c>
      <c r="I109" s="407">
        <f t="shared" si="5"/>
        <v>0</v>
      </c>
      <c r="J109" s="407">
        <f t="shared" si="5"/>
        <v>0</v>
      </c>
      <c r="K109" s="407">
        <f t="shared" si="5"/>
        <v>0</v>
      </c>
      <c r="L109" s="407">
        <f t="shared" si="5"/>
        <v>0</v>
      </c>
      <c r="M109" s="407">
        <f t="shared" si="5"/>
        <v>0</v>
      </c>
      <c r="N109" s="407">
        <f t="shared" si="5"/>
        <v>0</v>
      </c>
    </row>
    <row r="110" spans="2:14" x14ac:dyDescent="0.3">
      <c r="C110" s="304"/>
      <c r="D110" s="304"/>
      <c r="E110" s="304"/>
      <c r="F110" s="304"/>
      <c r="G110" s="304"/>
      <c r="H110" s="304"/>
      <c r="I110" s="304"/>
      <c r="J110" s="304"/>
      <c r="K110" s="304"/>
      <c r="L110" s="304"/>
      <c r="M110" s="304"/>
      <c r="N110" s="304"/>
    </row>
    <row r="112" spans="2:14" x14ac:dyDescent="0.3">
      <c r="B112" s="207"/>
      <c r="C112" s="408"/>
      <c r="D112" s="408"/>
      <c r="E112" s="408"/>
      <c r="F112" s="408"/>
      <c r="G112" s="408"/>
      <c r="H112" s="408"/>
      <c r="I112" s="408"/>
      <c r="J112" s="408"/>
      <c r="K112" s="408"/>
      <c r="L112" s="408"/>
      <c r="M112" s="408"/>
      <c r="N112" s="408"/>
    </row>
    <row r="113" spans="2:14" ht="15.6" x14ac:dyDescent="0.3">
      <c r="B113" s="333" t="s">
        <v>2741</v>
      </c>
      <c r="C113" s="408"/>
      <c r="D113" s="408"/>
      <c r="E113" s="408"/>
      <c r="F113" s="408"/>
      <c r="G113" s="408"/>
      <c r="H113" s="408"/>
      <c r="I113" s="408"/>
      <c r="J113" s="408"/>
      <c r="K113" s="408"/>
      <c r="L113" s="408"/>
      <c r="M113" s="408"/>
      <c r="N113" s="408"/>
    </row>
    <row r="114" spans="2:14" x14ac:dyDescent="0.3">
      <c r="B114" s="409" t="s">
        <v>2742</v>
      </c>
      <c r="C114" s="409"/>
      <c r="D114" s="410"/>
      <c r="E114" s="410"/>
      <c r="F114" s="410"/>
    </row>
    <row r="115" spans="2:14" x14ac:dyDescent="0.3">
      <c r="F115" s="411" t="s">
        <v>2743</v>
      </c>
    </row>
    <row r="116" spans="2:14" x14ac:dyDescent="0.3">
      <c r="B116" s="273" t="s">
        <v>2698</v>
      </c>
      <c r="C116" s="412"/>
      <c r="D116" s="412"/>
      <c r="E116" s="412"/>
      <c r="F116" s="412">
        <v>0</v>
      </c>
    </row>
    <row r="117" spans="2:14" x14ac:dyDescent="0.3">
      <c r="B117" s="382" t="s">
        <v>130</v>
      </c>
      <c r="C117" s="407"/>
      <c r="D117" s="407"/>
      <c r="E117" s="407"/>
      <c r="F117" s="407">
        <f>SUM(F116:F116)</f>
        <v>0</v>
      </c>
    </row>
    <row r="119" spans="2:14" ht="15.6" x14ac:dyDescent="0.3">
      <c r="B119" s="333" t="s">
        <v>2744</v>
      </c>
    </row>
    <row r="120" spans="2:14" x14ac:dyDescent="0.3">
      <c r="B120" s="409" t="s">
        <v>2742</v>
      </c>
      <c r="C120" s="409"/>
      <c r="D120" s="410"/>
      <c r="E120" s="410"/>
      <c r="F120" s="410"/>
    </row>
    <row r="121" spans="2:14" x14ac:dyDescent="0.3">
      <c r="F121" s="411" t="s">
        <v>2743</v>
      </c>
    </row>
    <row r="122" spans="2:14" x14ac:dyDescent="0.3">
      <c r="B122" s="17" t="s">
        <v>2745</v>
      </c>
      <c r="F122" s="413">
        <v>0</v>
      </c>
    </row>
    <row r="123" spans="2:14" x14ac:dyDescent="0.3">
      <c r="B123" s="17" t="s">
        <v>2746</v>
      </c>
      <c r="F123" s="413">
        <v>0</v>
      </c>
    </row>
    <row r="124" spans="2:14" x14ac:dyDescent="0.3">
      <c r="B124" s="17" t="s">
        <v>2747</v>
      </c>
      <c r="F124" s="413">
        <v>0</v>
      </c>
    </row>
    <row r="125" spans="2:14" x14ac:dyDescent="0.3">
      <c r="B125" s="17" t="s">
        <v>2748</v>
      </c>
      <c r="C125" s="412"/>
      <c r="D125" s="412"/>
      <c r="E125" s="412"/>
      <c r="F125" s="412">
        <v>0</v>
      </c>
    </row>
    <row r="126" spans="2:14" x14ac:dyDescent="0.3">
      <c r="B126" s="382" t="s">
        <v>130</v>
      </c>
      <c r="C126" s="407"/>
      <c r="D126" s="407"/>
      <c r="E126" s="407"/>
      <c r="F126" s="407">
        <f>SUM(F122:F125)</f>
        <v>0</v>
      </c>
    </row>
    <row r="128" spans="2:14" ht="15.6" x14ac:dyDescent="0.3">
      <c r="B128" s="333" t="s">
        <v>2749</v>
      </c>
    </row>
    <row r="129" spans="2:14" x14ac:dyDescent="0.3">
      <c r="B129" s="409" t="s">
        <v>2472</v>
      </c>
      <c r="C129" s="409"/>
      <c r="D129" s="410"/>
      <c r="E129" s="410"/>
      <c r="F129" s="410"/>
    </row>
    <row r="130" spans="2:14" x14ac:dyDescent="0.3">
      <c r="F130" s="411" t="s">
        <v>2743</v>
      </c>
    </row>
    <row r="131" spans="2:14" x14ac:dyDescent="0.3">
      <c r="B131" s="273" t="s">
        <v>2698</v>
      </c>
      <c r="C131" s="412"/>
      <c r="D131" s="412"/>
      <c r="E131" s="412"/>
      <c r="F131" s="412">
        <v>0</v>
      </c>
    </row>
    <row r="132" spans="2:14" x14ac:dyDescent="0.3">
      <c r="B132" s="382" t="s">
        <v>130</v>
      </c>
      <c r="C132" s="407"/>
      <c r="D132" s="407"/>
      <c r="E132" s="407"/>
      <c r="F132" s="407">
        <f>SUM(F131:F131)</f>
        <v>0</v>
      </c>
    </row>
    <row r="134" spans="2:14" ht="15.6" x14ac:dyDescent="0.3">
      <c r="B134" s="333" t="s">
        <v>2750</v>
      </c>
    </row>
    <row r="135" spans="2:14" x14ac:dyDescent="0.3">
      <c r="B135" s="409" t="s">
        <v>2474</v>
      </c>
      <c r="C135" s="409"/>
      <c r="D135" s="410"/>
      <c r="E135" s="410"/>
      <c r="F135" s="410"/>
    </row>
    <row r="136" spans="2:14" x14ac:dyDescent="0.3">
      <c r="F136" s="411" t="s">
        <v>2743</v>
      </c>
    </row>
    <row r="137" spans="2:14" x14ac:dyDescent="0.3">
      <c r="B137" s="273" t="s">
        <v>2698</v>
      </c>
      <c r="C137" s="412"/>
      <c r="D137" s="412"/>
      <c r="E137" s="412"/>
      <c r="F137" s="412">
        <v>0</v>
      </c>
    </row>
    <row r="138" spans="2:14" x14ac:dyDescent="0.3">
      <c r="B138" s="382" t="s">
        <v>130</v>
      </c>
      <c r="C138" s="407"/>
      <c r="D138" s="407"/>
      <c r="E138" s="407"/>
      <c r="F138" s="407">
        <f>SUM(F137:F137)</f>
        <v>0</v>
      </c>
    </row>
    <row r="141" spans="2:14" ht="15.6" x14ac:dyDescent="0.3">
      <c r="B141" s="333" t="s">
        <v>2751</v>
      </c>
    </row>
    <row r="142" spans="2:14" x14ac:dyDescent="0.3">
      <c r="B142" s="353" t="s">
        <v>2752</v>
      </c>
      <c r="C142" s="353"/>
      <c r="D142" s="381"/>
      <c r="E142" s="381"/>
      <c r="F142" s="381"/>
      <c r="G142" s="381"/>
      <c r="H142" s="381"/>
      <c r="I142" s="381"/>
      <c r="J142" s="381"/>
      <c r="K142" s="381"/>
      <c r="L142" s="381"/>
      <c r="M142" s="381"/>
      <c r="N142" s="381"/>
    </row>
    <row r="143" spans="2:14" x14ac:dyDescent="0.3">
      <c r="B143" s="273"/>
      <c r="C143" s="273"/>
      <c r="D143" s="273"/>
      <c r="E143" s="273"/>
      <c r="F143" s="273"/>
      <c r="G143" s="273"/>
      <c r="H143" s="273"/>
      <c r="I143" s="273"/>
      <c r="J143" s="273"/>
      <c r="K143" s="273"/>
      <c r="L143" s="273"/>
      <c r="M143" s="273"/>
      <c r="N143" s="273"/>
    </row>
    <row r="144" spans="2:14" x14ac:dyDescent="0.3">
      <c r="B144" s="273" t="s">
        <v>2753</v>
      </c>
      <c r="C144" s="403" t="s">
        <v>2731</v>
      </c>
      <c r="D144" s="403" t="s">
        <v>2715</v>
      </c>
      <c r="E144" s="403" t="s">
        <v>2716</v>
      </c>
      <c r="F144" s="403" t="s">
        <v>2717</v>
      </c>
      <c r="G144" s="403" t="s">
        <v>2718</v>
      </c>
      <c r="H144" s="403" t="s">
        <v>2719</v>
      </c>
      <c r="I144" s="403" t="s">
        <v>2720</v>
      </c>
      <c r="J144" s="403" t="s">
        <v>2721</v>
      </c>
      <c r="K144" s="403" t="s">
        <v>2732</v>
      </c>
      <c r="L144" s="403" t="s">
        <v>2723</v>
      </c>
      <c r="M144" s="403" t="s">
        <v>128</v>
      </c>
      <c r="N144" s="404" t="s">
        <v>130</v>
      </c>
    </row>
    <row r="145" spans="2:14" x14ac:dyDescent="0.3">
      <c r="B145" s="17" t="s">
        <v>2754</v>
      </c>
      <c r="C145" s="406">
        <v>0</v>
      </c>
      <c r="D145" s="406">
        <v>0</v>
      </c>
      <c r="E145" s="406">
        <v>0</v>
      </c>
      <c r="F145" s="406">
        <v>0</v>
      </c>
      <c r="G145" s="406">
        <v>0</v>
      </c>
      <c r="H145" s="406">
        <v>0</v>
      </c>
      <c r="I145" s="406">
        <v>0</v>
      </c>
      <c r="J145" s="406">
        <v>0</v>
      </c>
      <c r="K145" s="406">
        <v>0</v>
      </c>
      <c r="L145" s="406">
        <v>0</v>
      </c>
      <c r="M145" s="406">
        <v>0</v>
      </c>
      <c r="N145" s="406">
        <f>SUM(C145:M145)</f>
        <v>0</v>
      </c>
    </row>
    <row r="146" spans="2:14" x14ac:dyDescent="0.3">
      <c r="B146" s="17" t="s">
        <v>2755</v>
      </c>
      <c r="C146" s="406">
        <v>0</v>
      </c>
      <c r="D146" s="406">
        <v>0</v>
      </c>
      <c r="E146" s="406">
        <v>0</v>
      </c>
      <c r="F146" s="406">
        <v>0</v>
      </c>
      <c r="G146" s="406">
        <v>0</v>
      </c>
      <c r="H146" s="406">
        <v>0</v>
      </c>
      <c r="I146" s="406">
        <v>0</v>
      </c>
      <c r="J146" s="406">
        <v>0</v>
      </c>
      <c r="K146" s="406">
        <v>0</v>
      </c>
      <c r="L146" s="406">
        <v>0</v>
      </c>
      <c r="M146" s="406">
        <v>0</v>
      </c>
      <c r="N146" s="406">
        <f>SUM(C146:M146)</f>
        <v>0</v>
      </c>
    </row>
    <row r="147" spans="2:14" x14ac:dyDescent="0.3">
      <c r="B147" s="17" t="s">
        <v>2756</v>
      </c>
      <c r="C147" s="406">
        <v>0</v>
      </c>
      <c r="D147" s="406">
        <v>0</v>
      </c>
      <c r="E147" s="406">
        <v>0</v>
      </c>
      <c r="F147" s="406">
        <v>0</v>
      </c>
      <c r="G147" s="406">
        <v>0</v>
      </c>
      <c r="H147" s="406">
        <v>0</v>
      </c>
      <c r="I147" s="406">
        <v>0</v>
      </c>
      <c r="J147" s="406">
        <v>0</v>
      </c>
      <c r="K147" s="406">
        <v>0</v>
      </c>
      <c r="L147" s="406">
        <v>0</v>
      </c>
      <c r="M147" s="406">
        <v>0</v>
      </c>
      <c r="N147" s="406">
        <f>SUM(C147:M147)</f>
        <v>0</v>
      </c>
    </row>
    <row r="148" spans="2:14" x14ac:dyDescent="0.3">
      <c r="B148" s="17" t="s">
        <v>2757</v>
      </c>
      <c r="C148" s="406">
        <v>0</v>
      </c>
      <c r="D148" s="406">
        <v>0</v>
      </c>
      <c r="E148" s="406">
        <v>0</v>
      </c>
      <c r="F148" s="406">
        <v>0</v>
      </c>
      <c r="G148" s="406">
        <v>0</v>
      </c>
      <c r="H148" s="406">
        <v>0</v>
      </c>
      <c r="I148" s="406">
        <v>0</v>
      </c>
      <c r="J148" s="406">
        <v>0</v>
      </c>
      <c r="K148" s="406">
        <v>0</v>
      </c>
      <c r="L148" s="406">
        <v>0</v>
      </c>
      <c r="M148" s="406">
        <v>0</v>
      </c>
      <c r="N148" s="406">
        <f>SUM(C148:M148)</f>
        <v>0</v>
      </c>
    </row>
    <row r="149" spans="2:14" x14ac:dyDescent="0.3">
      <c r="B149" s="17" t="s">
        <v>772</v>
      </c>
      <c r="C149" s="406">
        <v>0</v>
      </c>
      <c r="D149" s="406">
        <v>0</v>
      </c>
      <c r="E149" s="406">
        <v>0</v>
      </c>
      <c r="F149" s="406">
        <v>0</v>
      </c>
      <c r="G149" s="406">
        <v>0</v>
      </c>
      <c r="H149" s="406">
        <v>0</v>
      </c>
      <c r="I149" s="406">
        <v>0</v>
      </c>
      <c r="J149" s="406">
        <v>0</v>
      </c>
      <c r="K149" s="406">
        <v>0</v>
      </c>
      <c r="L149" s="406">
        <v>0</v>
      </c>
      <c r="M149" s="406">
        <v>0</v>
      </c>
      <c r="N149" s="406">
        <f>SUM(C149:M149)</f>
        <v>0</v>
      </c>
    </row>
    <row r="150" spans="2:14" x14ac:dyDescent="0.3">
      <c r="B150" s="382" t="s">
        <v>130</v>
      </c>
      <c r="C150" s="407">
        <f t="shared" ref="C150:N150" si="6">SUM(C145:C149)</f>
        <v>0</v>
      </c>
      <c r="D150" s="407">
        <f t="shared" si="6"/>
        <v>0</v>
      </c>
      <c r="E150" s="407">
        <f t="shared" si="6"/>
        <v>0</v>
      </c>
      <c r="F150" s="407">
        <f t="shared" si="6"/>
        <v>0</v>
      </c>
      <c r="G150" s="407">
        <f t="shared" si="6"/>
        <v>0</v>
      </c>
      <c r="H150" s="407">
        <f t="shared" si="6"/>
        <v>0</v>
      </c>
      <c r="I150" s="407">
        <f t="shared" si="6"/>
        <v>0</v>
      </c>
      <c r="J150" s="407">
        <f t="shared" si="6"/>
        <v>0</v>
      </c>
      <c r="K150" s="407">
        <f t="shared" si="6"/>
        <v>0</v>
      </c>
      <c r="L150" s="407">
        <f t="shared" si="6"/>
        <v>0</v>
      </c>
      <c r="M150" s="407">
        <f t="shared" si="6"/>
        <v>0</v>
      </c>
      <c r="N150" s="407">
        <f t="shared" si="6"/>
        <v>0</v>
      </c>
    </row>
    <row r="153" spans="2:14" x14ac:dyDescent="0.3">
      <c r="N153" s="261" t="s">
        <v>2527</v>
      </c>
    </row>
  </sheetData>
  <hyperlinks>
    <hyperlink ref="N153" location="Contents!A1" display="To Frontpage" xr:uid="{0348F1CF-D7FD-43A5-93E1-52B93635AC19}"/>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9" zoomScale="80" zoomScaleNormal="80" workbookViewId="0">
      <selection activeCell="D89" sqref="D89"/>
    </sheetView>
  </sheetViews>
  <sheetFormatPr defaultColWidth="8.88671875" defaultRowHeight="14.4" outlineLevelRow="1" x14ac:dyDescent="0.3"/>
  <cols>
    <col min="1" max="1" width="13.33203125" style="44" customWidth="1"/>
    <col min="2" max="2" width="60.5546875" style="44" bestFit="1" customWidth="1"/>
    <col min="3" max="7" width="41" style="44" customWidth="1"/>
    <col min="8" max="8" width="7.33203125" style="44" customWidth="1"/>
    <col min="9" max="9" width="92" style="44" customWidth="1"/>
    <col min="10" max="11" width="47.6640625" style="44" customWidth="1"/>
    <col min="12" max="12" width="7.33203125" style="44" customWidth="1"/>
    <col min="13" max="13" width="25.6640625" style="44" customWidth="1"/>
    <col min="14" max="14" width="25.6640625" style="42" customWidth="1"/>
    <col min="15" max="16384" width="8.88671875" style="73"/>
  </cols>
  <sheetData>
    <row r="1" spans="1:13" ht="45" customHeight="1" x14ac:dyDescent="0.3">
      <c r="A1" s="454" t="s">
        <v>1131</v>
      </c>
      <c r="B1" s="454"/>
    </row>
    <row r="2" spans="1:13" ht="31.2" x14ac:dyDescent="0.3">
      <c r="A2" s="41" t="s">
        <v>1130</v>
      </c>
      <c r="B2" s="41"/>
      <c r="C2" s="42"/>
      <c r="D2" s="42"/>
      <c r="E2" s="42"/>
      <c r="F2" s="182" t="s">
        <v>2363</v>
      </c>
      <c r="G2" s="76"/>
      <c r="H2" s="42"/>
      <c r="I2" s="41"/>
      <c r="J2" s="42"/>
      <c r="K2" s="42"/>
      <c r="L2" s="42"/>
      <c r="M2" s="42"/>
    </row>
    <row r="3" spans="1:13" ht="15" thickBot="1" x14ac:dyDescent="0.35">
      <c r="A3" s="42"/>
      <c r="B3" s="43"/>
      <c r="C3" s="43"/>
      <c r="D3" s="42"/>
      <c r="E3" s="42"/>
      <c r="F3" s="42"/>
      <c r="G3" s="42"/>
      <c r="H3" s="42"/>
      <c r="L3" s="42"/>
      <c r="M3" s="42"/>
    </row>
    <row r="4" spans="1:13" ht="18.600000000000001" thickBot="1" x14ac:dyDescent="0.35">
      <c r="A4" s="45"/>
      <c r="B4" s="46" t="s">
        <v>58</v>
      </c>
      <c r="C4" s="47" t="s">
        <v>208</v>
      </c>
      <c r="D4" s="45"/>
      <c r="E4" s="45"/>
      <c r="F4" s="42"/>
      <c r="G4" s="42"/>
      <c r="H4" s="42"/>
      <c r="I4" s="55" t="s">
        <v>1123</v>
      </c>
      <c r="J4" s="89" t="s">
        <v>805</v>
      </c>
      <c r="L4" s="42"/>
      <c r="M4" s="42"/>
    </row>
    <row r="5" spans="1:13" ht="15" thickBot="1" x14ac:dyDescent="0.35">
      <c r="H5" s="42"/>
      <c r="I5" s="106" t="s">
        <v>807</v>
      </c>
      <c r="J5" s="44" t="s">
        <v>808</v>
      </c>
      <c r="L5" s="42"/>
      <c r="M5" s="42"/>
    </row>
    <row r="6" spans="1:13" ht="18" x14ac:dyDescent="0.3">
      <c r="A6" s="48"/>
      <c r="B6" s="49" t="s">
        <v>1031</v>
      </c>
      <c r="C6" s="48"/>
      <c r="E6" s="50"/>
      <c r="F6" s="50"/>
      <c r="G6" s="50"/>
      <c r="H6" s="42"/>
      <c r="I6" s="106" t="s">
        <v>810</v>
      </c>
      <c r="J6" s="44" t="s">
        <v>811</v>
      </c>
      <c r="L6" s="42"/>
      <c r="M6" s="42"/>
    </row>
    <row r="7" spans="1:13" x14ac:dyDescent="0.3">
      <c r="B7" s="52" t="s">
        <v>1129</v>
      </c>
      <c r="H7" s="42"/>
      <c r="I7" s="106" t="s">
        <v>813</v>
      </c>
      <c r="J7" s="44" t="s">
        <v>814</v>
      </c>
      <c r="L7" s="42"/>
      <c r="M7" s="42"/>
    </row>
    <row r="8" spans="1:13" x14ac:dyDescent="0.3">
      <c r="B8" s="52" t="s">
        <v>1044</v>
      </c>
      <c r="H8" s="42"/>
      <c r="I8" s="106" t="s">
        <v>1121</v>
      </c>
      <c r="J8" s="44" t="s">
        <v>1122</v>
      </c>
      <c r="L8" s="42"/>
      <c r="M8" s="42"/>
    </row>
    <row r="9" spans="1:13" ht="15" thickBot="1" x14ac:dyDescent="0.35">
      <c r="B9" s="53" t="s">
        <v>1066</v>
      </c>
      <c r="H9" s="42"/>
      <c r="L9" s="42"/>
      <c r="M9" s="42"/>
    </row>
    <row r="10" spans="1:13" x14ac:dyDescent="0.3">
      <c r="B10" s="54"/>
      <c r="H10" s="42"/>
      <c r="I10" s="107" t="s">
        <v>1125</v>
      </c>
      <c r="L10" s="42"/>
      <c r="M10" s="42"/>
    </row>
    <row r="11" spans="1:13" x14ac:dyDescent="0.3">
      <c r="B11" s="54"/>
      <c r="H11" s="42"/>
      <c r="I11" s="107" t="s">
        <v>1127</v>
      </c>
      <c r="L11" s="42"/>
      <c r="M11" s="42"/>
    </row>
    <row r="12" spans="1:13" ht="36" x14ac:dyDescent="0.3">
      <c r="A12" s="55" t="s">
        <v>67</v>
      </c>
      <c r="B12" s="55" t="s">
        <v>1113</v>
      </c>
      <c r="C12" s="56"/>
      <c r="D12" s="56"/>
      <c r="E12" s="56"/>
      <c r="F12" s="56"/>
      <c r="G12" s="56"/>
      <c r="H12" s="42"/>
      <c r="L12" s="42"/>
      <c r="M12" s="42"/>
    </row>
    <row r="13" spans="1:13" ht="15" customHeight="1" x14ac:dyDescent="0.3">
      <c r="A13" s="63"/>
      <c r="B13" s="64" t="s">
        <v>1043</v>
      </c>
      <c r="C13" s="63" t="s">
        <v>1112</v>
      </c>
      <c r="D13" s="63" t="s">
        <v>1124</v>
      </c>
      <c r="E13" s="65"/>
      <c r="F13" s="66"/>
      <c r="G13" s="66"/>
      <c r="H13" s="42"/>
      <c r="L13" s="42"/>
      <c r="M13" s="42"/>
    </row>
    <row r="14" spans="1:13" x14ac:dyDescent="0.3">
      <c r="A14" s="44" t="s">
        <v>1032</v>
      </c>
      <c r="B14" s="61" t="s">
        <v>997</v>
      </c>
      <c r="C14" s="44" t="s">
        <v>811</v>
      </c>
      <c r="D14" s="104"/>
      <c r="E14" s="50"/>
      <c r="F14" s="50"/>
      <c r="G14" s="50"/>
      <c r="H14" s="42"/>
      <c r="L14" s="42"/>
      <c r="M14" s="42"/>
    </row>
    <row r="15" spans="1:13" x14ac:dyDescent="0.3">
      <c r="A15" s="44" t="s">
        <v>1033</v>
      </c>
      <c r="B15" s="61" t="s">
        <v>389</v>
      </c>
      <c r="C15" s="44" t="s">
        <v>2374</v>
      </c>
      <c r="D15" s="44" t="s">
        <v>2758</v>
      </c>
      <c r="E15" s="50"/>
      <c r="F15" s="50"/>
      <c r="G15" s="50"/>
      <c r="H15" s="42"/>
      <c r="L15" s="42"/>
      <c r="M15" s="42"/>
    </row>
    <row r="16" spans="1:13" x14ac:dyDescent="0.3">
      <c r="A16" s="44" t="s">
        <v>1034</v>
      </c>
      <c r="B16" s="61" t="s">
        <v>998</v>
      </c>
      <c r="C16" s="44" t="s">
        <v>811</v>
      </c>
      <c r="E16" s="50"/>
      <c r="F16" s="50"/>
      <c r="G16" s="50"/>
      <c r="H16" s="42"/>
      <c r="L16" s="42"/>
      <c r="M16" s="42"/>
    </row>
    <row r="17" spans="1:13" x14ac:dyDescent="0.3">
      <c r="A17" s="44" t="s">
        <v>1035</v>
      </c>
      <c r="B17" s="61" t="s">
        <v>999</v>
      </c>
      <c r="C17" s="44" t="s">
        <v>811</v>
      </c>
      <c r="E17" s="50"/>
      <c r="F17" s="50"/>
      <c r="G17" s="50"/>
      <c r="H17" s="42"/>
      <c r="L17" s="42"/>
      <c r="M17" s="42"/>
    </row>
    <row r="18" spans="1:13" x14ac:dyDescent="0.3">
      <c r="A18" s="44" t="s">
        <v>1036</v>
      </c>
      <c r="B18" s="61" t="s">
        <v>1000</v>
      </c>
      <c r="C18" s="44" t="s">
        <v>2374</v>
      </c>
      <c r="D18" s="44" t="s">
        <v>2758</v>
      </c>
      <c r="E18" s="50"/>
      <c r="F18" s="50"/>
      <c r="G18" s="50"/>
      <c r="H18" s="42"/>
      <c r="L18" s="42"/>
      <c r="M18" s="42"/>
    </row>
    <row r="19" spans="1:13" x14ac:dyDescent="0.3">
      <c r="A19" s="44" t="s">
        <v>1037</v>
      </c>
      <c r="B19" s="61" t="s">
        <v>1001</v>
      </c>
      <c r="C19" s="44" t="s">
        <v>811</v>
      </c>
      <c r="E19" s="50"/>
      <c r="F19" s="50"/>
      <c r="G19" s="50"/>
      <c r="H19" s="42"/>
      <c r="L19" s="42"/>
      <c r="M19" s="42"/>
    </row>
    <row r="20" spans="1:13" x14ac:dyDescent="0.3">
      <c r="A20" s="44" t="s">
        <v>1038</v>
      </c>
      <c r="B20" s="61" t="s">
        <v>1002</v>
      </c>
      <c r="C20" s="44" t="s">
        <v>2759</v>
      </c>
      <c r="D20" s="44" t="s">
        <v>2760</v>
      </c>
      <c r="E20" s="50"/>
      <c r="F20" s="50"/>
      <c r="G20" s="50"/>
      <c r="H20" s="42"/>
      <c r="L20" s="42"/>
      <c r="M20" s="42"/>
    </row>
    <row r="21" spans="1:13" x14ac:dyDescent="0.3">
      <c r="A21" s="44" t="s">
        <v>1039</v>
      </c>
      <c r="B21" s="61" t="s">
        <v>1003</v>
      </c>
      <c r="C21" s="44" t="s">
        <v>811</v>
      </c>
      <c r="E21" s="50"/>
      <c r="F21" s="50"/>
      <c r="G21" s="50"/>
      <c r="H21" s="42"/>
      <c r="L21" s="42"/>
      <c r="M21" s="42"/>
    </row>
    <row r="22" spans="1:13" x14ac:dyDescent="0.3">
      <c r="A22" s="44" t="s">
        <v>1040</v>
      </c>
      <c r="B22" s="61" t="s">
        <v>1004</v>
      </c>
      <c r="C22" s="44" t="s">
        <v>814</v>
      </c>
      <c r="E22" s="50"/>
      <c r="F22" s="50"/>
      <c r="G22" s="50"/>
      <c r="H22" s="42"/>
      <c r="L22" s="42"/>
      <c r="M22" s="42"/>
    </row>
    <row r="23" spans="1:13" x14ac:dyDescent="0.3">
      <c r="A23" s="44" t="s">
        <v>1041</v>
      </c>
      <c r="B23" s="61" t="s">
        <v>1108</v>
      </c>
      <c r="C23" s="44" t="s">
        <v>808</v>
      </c>
      <c r="E23" s="50"/>
      <c r="F23" s="50"/>
      <c r="G23" s="50"/>
      <c r="H23" s="42"/>
      <c r="L23" s="42"/>
      <c r="M23" s="42"/>
    </row>
    <row r="24" spans="1:13" x14ac:dyDescent="0.3">
      <c r="A24" s="44" t="s">
        <v>1110</v>
      </c>
      <c r="B24" s="61" t="s">
        <v>1109</v>
      </c>
      <c r="C24" s="44" t="s">
        <v>2374</v>
      </c>
      <c r="D24" s="44" t="s">
        <v>2758</v>
      </c>
      <c r="E24" s="50"/>
      <c r="F24" s="50"/>
      <c r="G24" s="50"/>
      <c r="H24" s="42"/>
      <c r="L24" s="42"/>
      <c r="M24" s="42"/>
    </row>
    <row r="25" spans="1:13" outlineLevel="1" x14ac:dyDescent="0.3">
      <c r="A25" s="44" t="s">
        <v>1042</v>
      </c>
      <c r="B25" s="59" t="s">
        <v>2220</v>
      </c>
      <c r="E25" s="50"/>
      <c r="F25" s="50"/>
      <c r="G25" s="50"/>
      <c r="H25" s="42"/>
      <c r="L25" s="42"/>
      <c r="M25" s="42"/>
    </row>
    <row r="26" spans="1:13" outlineLevel="1" x14ac:dyDescent="0.3">
      <c r="A26" s="44" t="s">
        <v>1045</v>
      </c>
      <c r="B26" s="172"/>
      <c r="C26" s="154"/>
      <c r="D26" s="154"/>
      <c r="E26" s="50"/>
      <c r="F26" s="50"/>
      <c r="G26" s="50"/>
      <c r="H26" s="42"/>
      <c r="L26" s="42"/>
      <c r="M26" s="42"/>
    </row>
    <row r="27" spans="1:13" outlineLevel="1" x14ac:dyDescent="0.3">
      <c r="A27" s="44" t="s">
        <v>1046</v>
      </c>
      <c r="B27" s="172"/>
      <c r="C27" s="154"/>
      <c r="D27" s="154"/>
      <c r="E27" s="50"/>
      <c r="F27" s="50"/>
      <c r="G27" s="50"/>
      <c r="H27" s="42"/>
      <c r="L27" s="42"/>
      <c r="M27" s="42"/>
    </row>
    <row r="28" spans="1:13" outlineLevel="1" x14ac:dyDescent="0.3">
      <c r="A28" s="44" t="s">
        <v>1047</v>
      </c>
      <c r="B28" s="172"/>
      <c r="C28" s="154"/>
      <c r="D28" s="154"/>
      <c r="E28" s="50"/>
      <c r="F28" s="50"/>
      <c r="G28" s="50"/>
      <c r="H28" s="42"/>
      <c r="L28" s="42"/>
      <c r="M28" s="42"/>
    </row>
    <row r="29" spans="1:13" outlineLevel="1" x14ac:dyDescent="0.3">
      <c r="A29" s="44" t="s">
        <v>1048</v>
      </c>
      <c r="B29" s="172"/>
      <c r="C29" s="154"/>
      <c r="D29" s="154"/>
      <c r="E29" s="50"/>
      <c r="F29" s="50"/>
      <c r="G29" s="50"/>
      <c r="H29" s="42"/>
      <c r="L29" s="42"/>
      <c r="M29" s="42"/>
    </row>
    <row r="30" spans="1:13" outlineLevel="1" x14ac:dyDescent="0.3">
      <c r="A30" s="44" t="s">
        <v>1049</v>
      </c>
      <c r="B30" s="172"/>
      <c r="C30" s="154"/>
      <c r="D30" s="154"/>
      <c r="E30" s="50"/>
      <c r="F30" s="50"/>
      <c r="G30" s="50"/>
      <c r="H30" s="42"/>
      <c r="L30" s="42"/>
      <c r="M30" s="42"/>
    </row>
    <row r="31" spans="1:13" outlineLevel="1" x14ac:dyDescent="0.3">
      <c r="A31" s="44" t="s">
        <v>1050</v>
      </c>
      <c r="B31" s="172"/>
      <c r="C31" s="154"/>
      <c r="D31" s="154"/>
      <c r="E31" s="50"/>
      <c r="F31" s="50"/>
      <c r="G31" s="50"/>
      <c r="H31" s="42"/>
      <c r="L31" s="42"/>
      <c r="M31" s="42"/>
    </row>
    <row r="32" spans="1:13" outlineLevel="1" x14ac:dyDescent="0.3">
      <c r="A32" s="44" t="s">
        <v>1051</v>
      </c>
      <c r="B32" s="172"/>
      <c r="C32" s="154"/>
      <c r="D32" s="154"/>
      <c r="E32" s="50"/>
      <c r="F32" s="50"/>
      <c r="G32" s="50"/>
      <c r="H32" s="42"/>
      <c r="L32" s="42"/>
      <c r="M32" s="42"/>
    </row>
    <row r="33" spans="1:13" ht="18" x14ac:dyDescent="0.3">
      <c r="A33" s="56"/>
      <c r="B33" s="55" t="s">
        <v>1044</v>
      </c>
      <c r="C33" s="56"/>
      <c r="D33" s="56"/>
      <c r="E33" s="56"/>
      <c r="F33" s="56"/>
      <c r="G33" s="56"/>
      <c r="H33" s="42"/>
      <c r="L33" s="42"/>
      <c r="M33" s="42"/>
    </row>
    <row r="34" spans="1:13" ht="15" customHeight="1" x14ac:dyDescent="0.3">
      <c r="A34" s="63"/>
      <c r="B34" s="64" t="s">
        <v>1005</v>
      </c>
      <c r="C34" s="63" t="s">
        <v>1120</v>
      </c>
      <c r="D34" s="63" t="s">
        <v>1124</v>
      </c>
      <c r="E34" s="63" t="s">
        <v>1006</v>
      </c>
      <c r="F34" s="66"/>
      <c r="G34" s="66"/>
      <c r="H34" s="42"/>
      <c r="L34" s="42"/>
      <c r="M34" s="42"/>
    </row>
    <row r="35" spans="1:13" x14ac:dyDescent="0.3">
      <c r="A35" s="44" t="s">
        <v>1067</v>
      </c>
      <c r="B35" s="104" t="s">
        <v>1107</v>
      </c>
      <c r="C35" s="104" t="s">
        <v>811</v>
      </c>
      <c r="D35" s="104" t="s">
        <v>811</v>
      </c>
      <c r="E35" s="104" t="s">
        <v>811</v>
      </c>
      <c r="F35" s="105"/>
      <c r="G35" s="105"/>
      <c r="H35" s="42"/>
      <c r="L35" s="42"/>
      <c r="M35" s="42"/>
    </row>
    <row r="36" spans="1:13" x14ac:dyDescent="0.3">
      <c r="A36" s="44" t="s">
        <v>1068</v>
      </c>
      <c r="B36" s="61" t="s">
        <v>1007</v>
      </c>
      <c r="C36" s="44" t="s">
        <v>811</v>
      </c>
      <c r="D36" s="44" t="s">
        <v>811</v>
      </c>
      <c r="E36" s="44" t="s">
        <v>811</v>
      </c>
      <c r="H36" s="42"/>
      <c r="L36" s="42"/>
      <c r="M36" s="42"/>
    </row>
    <row r="37" spans="1:13" x14ac:dyDescent="0.3">
      <c r="A37" s="44" t="s">
        <v>1069</v>
      </c>
      <c r="B37" s="61" t="s">
        <v>1008</v>
      </c>
      <c r="C37" s="44" t="s">
        <v>811</v>
      </c>
      <c r="D37" s="44" t="s">
        <v>811</v>
      </c>
      <c r="E37" s="44" t="s">
        <v>811</v>
      </c>
      <c r="H37" s="42"/>
      <c r="L37" s="42"/>
      <c r="M37" s="42"/>
    </row>
    <row r="38" spans="1:13" x14ac:dyDescent="0.3">
      <c r="A38" s="44" t="s">
        <v>1070</v>
      </c>
      <c r="B38" s="61" t="s">
        <v>1009</v>
      </c>
      <c r="C38" s="44" t="s">
        <v>811</v>
      </c>
      <c r="D38" s="44" t="s">
        <v>811</v>
      </c>
      <c r="E38" s="44" t="s">
        <v>811</v>
      </c>
      <c r="H38" s="42"/>
      <c r="L38" s="42"/>
      <c r="M38" s="42"/>
    </row>
    <row r="39" spans="1:13" x14ac:dyDescent="0.3">
      <c r="A39" s="44" t="s">
        <v>1071</v>
      </c>
      <c r="B39" s="61" t="s">
        <v>1010</v>
      </c>
      <c r="C39" s="44" t="s">
        <v>811</v>
      </c>
      <c r="D39" s="44" t="s">
        <v>811</v>
      </c>
      <c r="E39" s="44" t="s">
        <v>811</v>
      </c>
      <c r="H39" s="42"/>
      <c r="L39" s="42"/>
      <c r="M39" s="42"/>
    </row>
    <row r="40" spans="1:13" x14ac:dyDescent="0.3">
      <c r="A40" s="44" t="s">
        <v>1072</v>
      </c>
      <c r="B40" s="61" t="s">
        <v>1011</v>
      </c>
      <c r="C40" s="44" t="s">
        <v>811</v>
      </c>
      <c r="D40" s="44" t="s">
        <v>811</v>
      </c>
      <c r="E40" s="44" t="s">
        <v>811</v>
      </c>
      <c r="H40" s="42"/>
      <c r="L40" s="42"/>
      <c r="M40" s="42"/>
    </row>
    <row r="41" spans="1:13" x14ac:dyDescent="0.3">
      <c r="A41" s="44" t="s">
        <v>1073</v>
      </c>
      <c r="B41" s="61" t="s">
        <v>1012</v>
      </c>
      <c r="C41" s="44" t="s">
        <v>811</v>
      </c>
      <c r="D41" s="44" t="s">
        <v>811</v>
      </c>
      <c r="E41" s="44" t="s">
        <v>811</v>
      </c>
      <c r="H41" s="42"/>
      <c r="L41" s="42"/>
      <c r="M41" s="42"/>
    </row>
    <row r="42" spans="1:13" x14ac:dyDescent="0.3">
      <c r="A42" s="44" t="s">
        <v>1074</v>
      </c>
      <c r="B42" s="61" t="s">
        <v>1013</v>
      </c>
      <c r="C42" s="44" t="s">
        <v>811</v>
      </c>
      <c r="D42" s="44" t="s">
        <v>811</v>
      </c>
      <c r="E42" s="44" t="s">
        <v>811</v>
      </c>
      <c r="H42" s="42"/>
      <c r="L42" s="42"/>
      <c r="M42" s="42"/>
    </row>
    <row r="43" spans="1:13" x14ac:dyDescent="0.3">
      <c r="A43" s="44" t="s">
        <v>1075</v>
      </c>
      <c r="B43" s="61" t="s">
        <v>1014</v>
      </c>
      <c r="C43" s="44" t="s">
        <v>811</v>
      </c>
      <c r="D43" s="44" t="s">
        <v>811</v>
      </c>
      <c r="E43" s="44" t="s">
        <v>811</v>
      </c>
      <c r="H43" s="42"/>
      <c r="L43" s="42"/>
      <c r="M43" s="42"/>
    </row>
    <row r="44" spans="1:13" x14ac:dyDescent="0.3">
      <c r="A44" s="44" t="s">
        <v>1076</v>
      </c>
      <c r="B44" s="61" t="s">
        <v>1015</v>
      </c>
      <c r="C44" s="44" t="s">
        <v>811</v>
      </c>
      <c r="D44" s="44" t="s">
        <v>811</v>
      </c>
      <c r="E44" s="44" t="s">
        <v>811</v>
      </c>
      <c r="H44" s="42"/>
      <c r="L44" s="42"/>
      <c r="M44" s="42"/>
    </row>
    <row r="45" spans="1:13" x14ac:dyDescent="0.3">
      <c r="A45" s="44" t="s">
        <v>1077</v>
      </c>
      <c r="B45" s="61" t="s">
        <v>1016</v>
      </c>
      <c r="C45" s="44" t="s">
        <v>811</v>
      </c>
      <c r="D45" s="44" t="s">
        <v>811</v>
      </c>
      <c r="E45" s="44" t="s">
        <v>811</v>
      </c>
      <c r="H45" s="42"/>
      <c r="L45" s="42"/>
      <c r="M45" s="42"/>
    </row>
    <row r="46" spans="1:13" x14ac:dyDescent="0.3">
      <c r="A46" s="44" t="s">
        <v>1078</v>
      </c>
      <c r="B46" s="61" t="s">
        <v>1017</v>
      </c>
      <c r="C46" s="44" t="s">
        <v>811</v>
      </c>
      <c r="D46" s="44" t="s">
        <v>811</v>
      </c>
      <c r="E46" s="44" t="s">
        <v>811</v>
      </c>
      <c r="H46" s="42"/>
      <c r="L46" s="42"/>
      <c r="M46" s="42"/>
    </row>
    <row r="47" spans="1:13" x14ac:dyDescent="0.3">
      <c r="A47" s="44" t="s">
        <v>1079</v>
      </c>
      <c r="B47" s="61" t="s">
        <v>1018</v>
      </c>
      <c r="C47" s="44" t="s">
        <v>811</v>
      </c>
      <c r="D47" s="44" t="s">
        <v>811</v>
      </c>
      <c r="E47" s="44" t="s">
        <v>811</v>
      </c>
      <c r="H47" s="42"/>
      <c r="L47" s="42"/>
      <c r="M47" s="42"/>
    </row>
    <row r="48" spans="1:13" x14ac:dyDescent="0.3">
      <c r="A48" s="44" t="s">
        <v>1080</v>
      </c>
      <c r="B48" s="61" t="s">
        <v>1019</v>
      </c>
      <c r="C48" s="44" t="s">
        <v>811</v>
      </c>
      <c r="D48" s="44" t="s">
        <v>811</v>
      </c>
      <c r="E48" s="44" t="s">
        <v>811</v>
      </c>
      <c r="H48" s="42"/>
      <c r="L48" s="42"/>
      <c r="M48" s="42"/>
    </row>
    <row r="49" spans="1:13" x14ac:dyDescent="0.3">
      <c r="A49" s="44" t="s">
        <v>1081</v>
      </c>
      <c r="B49" s="61" t="s">
        <v>1020</v>
      </c>
      <c r="C49" s="44" t="s">
        <v>811</v>
      </c>
      <c r="D49" s="44" t="s">
        <v>811</v>
      </c>
      <c r="E49" s="44" t="s">
        <v>811</v>
      </c>
      <c r="H49" s="42"/>
      <c r="L49" s="42"/>
      <c r="M49" s="42"/>
    </row>
    <row r="50" spans="1:13" x14ac:dyDescent="0.3">
      <c r="A50" s="44" t="s">
        <v>1082</v>
      </c>
      <c r="B50" s="61" t="s">
        <v>1021</v>
      </c>
      <c r="C50" s="44" t="s">
        <v>811</v>
      </c>
      <c r="D50" s="44" t="s">
        <v>811</v>
      </c>
      <c r="E50" s="44" t="s">
        <v>811</v>
      </c>
      <c r="H50" s="42"/>
      <c r="L50" s="42"/>
      <c r="M50" s="42"/>
    </row>
    <row r="51" spans="1:13" x14ac:dyDescent="0.3">
      <c r="A51" s="44" t="s">
        <v>1083</v>
      </c>
      <c r="B51" s="61" t="s">
        <v>1022</v>
      </c>
      <c r="C51" s="44" t="s">
        <v>811</v>
      </c>
      <c r="D51" s="44" t="s">
        <v>811</v>
      </c>
      <c r="E51" s="44" t="s">
        <v>811</v>
      </c>
      <c r="H51" s="42"/>
      <c r="L51" s="42"/>
      <c r="M51" s="42"/>
    </row>
    <row r="52" spans="1:13" x14ac:dyDescent="0.3">
      <c r="A52" s="44" t="s">
        <v>1084</v>
      </c>
      <c r="B52" s="61" t="s">
        <v>1023</v>
      </c>
      <c r="C52" s="44" t="s">
        <v>811</v>
      </c>
      <c r="D52" s="44" t="s">
        <v>811</v>
      </c>
      <c r="E52" s="44" t="s">
        <v>811</v>
      </c>
      <c r="H52" s="42"/>
      <c r="L52" s="42"/>
      <c r="M52" s="42"/>
    </row>
    <row r="53" spans="1:13" x14ac:dyDescent="0.3">
      <c r="A53" s="44" t="s">
        <v>1085</v>
      </c>
      <c r="B53" s="61" t="s">
        <v>1024</v>
      </c>
      <c r="C53" s="44" t="s">
        <v>811</v>
      </c>
      <c r="D53" s="44" t="s">
        <v>811</v>
      </c>
      <c r="E53" s="44" t="s">
        <v>811</v>
      </c>
      <c r="H53" s="42"/>
      <c r="L53" s="42"/>
      <c r="M53" s="42"/>
    </row>
    <row r="54" spans="1:13" x14ac:dyDescent="0.3">
      <c r="A54" s="44" t="s">
        <v>1086</v>
      </c>
      <c r="B54" s="61" t="s">
        <v>1025</v>
      </c>
      <c r="C54" s="44" t="s">
        <v>811</v>
      </c>
      <c r="D54" s="44" t="s">
        <v>811</v>
      </c>
      <c r="E54" s="44" t="s">
        <v>811</v>
      </c>
      <c r="H54" s="42"/>
      <c r="L54" s="42"/>
      <c r="M54" s="42"/>
    </row>
    <row r="55" spans="1:13" x14ac:dyDescent="0.3">
      <c r="A55" s="44" t="s">
        <v>1087</v>
      </c>
      <c r="B55" s="61" t="s">
        <v>1026</v>
      </c>
      <c r="C55" s="44" t="s">
        <v>811</v>
      </c>
      <c r="D55" s="44" t="s">
        <v>811</v>
      </c>
      <c r="E55" s="44" t="s">
        <v>811</v>
      </c>
      <c r="H55" s="42"/>
      <c r="L55" s="42"/>
      <c r="M55" s="42"/>
    </row>
    <row r="56" spans="1:13" x14ac:dyDescent="0.3">
      <c r="A56" s="44" t="s">
        <v>1088</v>
      </c>
      <c r="B56" s="61" t="s">
        <v>1027</v>
      </c>
      <c r="C56" s="44" t="s">
        <v>811</v>
      </c>
      <c r="D56" s="44" t="s">
        <v>811</v>
      </c>
      <c r="E56" s="44" t="s">
        <v>811</v>
      </c>
      <c r="H56" s="42"/>
      <c r="L56" s="42"/>
      <c r="M56" s="42"/>
    </row>
    <row r="57" spans="1:13" x14ac:dyDescent="0.3">
      <c r="A57" s="44" t="s">
        <v>1089</v>
      </c>
      <c r="B57" s="61" t="s">
        <v>1028</v>
      </c>
      <c r="C57" s="44" t="s">
        <v>811</v>
      </c>
      <c r="D57" s="44" t="s">
        <v>811</v>
      </c>
      <c r="E57" s="44" t="s">
        <v>811</v>
      </c>
      <c r="H57" s="42"/>
      <c r="L57" s="42"/>
      <c r="M57" s="42"/>
    </row>
    <row r="58" spans="1:13" x14ac:dyDescent="0.3">
      <c r="A58" s="44" t="s">
        <v>1090</v>
      </c>
      <c r="B58" s="61" t="s">
        <v>1029</v>
      </c>
      <c r="C58" s="44" t="s">
        <v>811</v>
      </c>
      <c r="D58" s="44" t="s">
        <v>811</v>
      </c>
      <c r="E58" s="44" t="s">
        <v>811</v>
      </c>
      <c r="H58" s="42"/>
      <c r="L58" s="42"/>
      <c r="M58" s="42"/>
    </row>
    <row r="59" spans="1:13" x14ac:dyDescent="0.3">
      <c r="A59" s="44" t="s">
        <v>1091</v>
      </c>
      <c r="B59" s="61" t="s">
        <v>1030</v>
      </c>
      <c r="C59" s="44" t="s">
        <v>811</v>
      </c>
      <c r="D59" s="44" t="s">
        <v>811</v>
      </c>
      <c r="E59" s="44" t="s">
        <v>811</v>
      </c>
      <c r="H59" s="42"/>
      <c r="L59" s="42"/>
      <c r="M59" s="42"/>
    </row>
    <row r="60" spans="1:13" outlineLevel="1" x14ac:dyDescent="0.3">
      <c r="A60" s="44" t="s">
        <v>1052</v>
      </c>
      <c r="B60" s="61"/>
      <c r="E60" s="61"/>
      <c r="F60" s="61"/>
      <c r="G60" s="61"/>
      <c r="H60" s="42"/>
      <c r="L60" s="42"/>
      <c r="M60" s="42"/>
    </row>
    <row r="61" spans="1:13" outlineLevel="1" x14ac:dyDescent="0.3">
      <c r="A61" s="44" t="s">
        <v>1053</v>
      </c>
      <c r="B61" s="61"/>
      <c r="E61" s="61"/>
      <c r="F61" s="61"/>
      <c r="G61" s="61"/>
      <c r="H61" s="42"/>
      <c r="L61" s="42"/>
      <c r="M61" s="42"/>
    </row>
    <row r="62" spans="1:13" outlineLevel="1" x14ac:dyDescent="0.3">
      <c r="A62" s="44" t="s">
        <v>1054</v>
      </c>
      <c r="B62" s="61"/>
      <c r="E62" s="61"/>
      <c r="F62" s="61"/>
      <c r="G62" s="61"/>
      <c r="H62" s="42"/>
      <c r="L62" s="42"/>
      <c r="M62" s="42"/>
    </row>
    <row r="63" spans="1:13" outlineLevel="1" x14ac:dyDescent="0.3">
      <c r="A63" s="44" t="s">
        <v>1055</v>
      </c>
      <c r="B63" s="61"/>
      <c r="E63" s="61"/>
      <c r="F63" s="61"/>
      <c r="G63" s="61"/>
      <c r="H63" s="42"/>
      <c r="L63" s="42"/>
      <c r="M63" s="42"/>
    </row>
    <row r="64" spans="1:13" outlineLevel="1" x14ac:dyDescent="0.3">
      <c r="A64" s="44" t="s">
        <v>1056</v>
      </c>
      <c r="B64" s="61"/>
      <c r="E64" s="61"/>
      <c r="F64" s="61"/>
      <c r="G64" s="61"/>
      <c r="H64" s="42"/>
      <c r="L64" s="42"/>
      <c r="M64" s="42"/>
    </row>
    <row r="65" spans="1:14" outlineLevel="1" x14ac:dyDescent="0.3">
      <c r="A65" s="44" t="s">
        <v>1057</v>
      </c>
      <c r="B65" s="61"/>
      <c r="E65" s="61"/>
      <c r="F65" s="61"/>
      <c r="G65" s="61"/>
      <c r="H65" s="42"/>
      <c r="L65" s="42"/>
      <c r="M65" s="42"/>
    </row>
    <row r="66" spans="1:14" outlineLevel="1" x14ac:dyDescent="0.3">
      <c r="A66" s="44" t="s">
        <v>1058</v>
      </c>
      <c r="B66" s="61"/>
      <c r="E66" s="61"/>
      <c r="F66" s="61"/>
      <c r="G66" s="61"/>
      <c r="H66" s="42"/>
      <c r="L66" s="42"/>
      <c r="M66" s="42"/>
    </row>
    <row r="67" spans="1:14" outlineLevel="1" x14ac:dyDescent="0.3">
      <c r="A67" s="44" t="s">
        <v>1059</v>
      </c>
      <c r="B67" s="61"/>
      <c r="E67" s="61"/>
      <c r="F67" s="61"/>
      <c r="G67" s="61"/>
      <c r="H67" s="42"/>
      <c r="L67" s="42"/>
      <c r="M67" s="42"/>
    </row>
    <row r="68" spans="1:14" outlineLevel="1" x14ac:dyDescent="0.3">
      <c r="A68" s="44" t="s">
        <v>1060</v>
      </c>
      <c r="B68" s="61"/>
      <c r="E68" s="61"/>
      <c r="F68" s="61"/>
      <c r="G68" s="61"/>
      <c r="H68" s="42"/>
      <c r="L68" s="42"/>
      <c r="M68" s="42"/>
    </row>
    <row r="69" spans="1:14" outlineLevel="1" x14ac:dyDescent="0.3">
      <c r="A69" s="44" t="s">
        <v>1061</v>
      </c>
      <c r="B69" s="61"/>
      <c r="E69" s="61"/>
      <c r="F69" s="61"/>
      <c r="G69" s="61"/>
      <c r="H69" s="42"/>
      <c r="L69" s="42"/>
      <c r="M69" s="42"/>
    </row>
    <row r="70" spans="1:14" outlineLevel="1" x14ac:dyDescent="0.3">
      <c r="A70" s="44" t="s">
        <v>1062</v>
      </c>
      <c r="B70" s="61"/>
      <c r="E70" s="61"/>
      <c r="F70" s="61"/>
      <c r="G70" s="61"/>
      <c r="H70" s="42"/>
      <c r="L70" s="42"/>
      <c r="M70" s="42"/>
    </row>
    <row r="71" spans="1:14" outlineLevel="1" x14ac:dyDescent="0.3">
      <c r="A71" s="44" t="s">
        <v>1063</v>
      </c>
      <c r="B71" s="61"/>
      <c r="E71" s="61"/>
      <c r="F71" s="61"/>
      <c r="G71" s="61"/>
      <c r="H71" s="42"/>
      <c r="L71" s="42"/>
      <c r="M71" s="42"/>
    </row>
    <row r="72" spans="1:14" outlineLevel="1" x14ac:dyDescent="0.3">
      <c r="A72" s="44" t="s">
        <v>1064</v>
      </c>
      <c r="B72" s="61"/>
      <c r="E72" s="61"/>
      <c r="F72" s="61"/>
      <c r="G72" s="61"/>
      <c r="H72" s="42"/>
      <c r="L72" s="42"/>
      <c r="M72" s="42"/>
    </row>
    <row r="73" spans="1:14" ht="18" x14ac:dyDescent="0.3">
      <c r="A73" s="56"/>
      <c r="B73" s="55" t="s">
        <v>1066</v>
      </c>
      <c r="C73" s="56"/>
      <c r="D73" s="56"/>
      <c r="E73" s="56"/>
      <c r="F73" s="56"/>
      <c r="G73" s="56"/>
      <c r="H73" s="42"/>
    </row>
    <row r="74" spans="1:14" ht="15" customHeight="1" x14ac:dyDescent="0.3">
      <c r="A74" s="63"/>
      <c r="B74" s="64" t="s">
        <v>770</v>
      </c>
      <c r="C74" s="63" t="s">
        <v>1128</v>
      </c>
      <c r="D74" s="63"/>
      <c r="E74" s="66"/>
      <c r="F74" s="66"/>
      <c r="G74" s="66"/>
      <c r="H74" s="73"/>
      <c r="I74" s="73"/>
      <c r="J74" s="73"/>
      <c r="K74" s="73"/>
      <c r="L74" s="73"/>
      <c r="M74" s="73"/>
      <c r="N74" s="73"/>
    </row>
    <row r="75" spans="1:14" x14ac:dyDescent="0.3">
      <c r="A75" s="44" t="s">
        <v>1092</v>
      </c>
      <c r="B75" s="44" t="s">
        <v>1111</v>
      </c>
      <c r="C75" s="198">
        <v>190.88035941923405</v>
      </c>
      <c r="H75" s="42"/>
    </row>
    <row r="76" spans="1:14" x14ac:dyDescent="0.3">
      <c r="A76" s="44" t="s">
        <v>1093</v>
      </c>
      <c r="B76" s="44" t="s">
        <v>1126</v>
      </c>
      <c r="C76" s="198">
        <v>225.8493027867606</v>
      </c>
      <c r="H76" s="42"/>
    </row>
    <row r="77" spans="1:14" outlineLevel="1" x14ac:dyDescent="0.3">
      <c r="A77" s="44" t="s">
        <v>1094</v>
      </c>
      <c r="H77" s="42"/>
    </row>
    <row r="78" spans="1:14" outlineLevel="1" x14ac:dyDescent="0.3">
      <c r="A78" s="44" t="s">
        <v>1095</v>
      </c>
      <c r="H78" s="42"/>
    </row>
    <row r="79" spans="1:14" outlineLevel="1" x14ac:dyDescent="0.3">
      <c r="A79" s="44" t="s">
        <v>1096</v>
      </c>
      <c r="H79" s="42"/>
    </row>
    <row r="80" spans="1:14" outlineLevel="1" x14ac:dyDescent="0.3">
      <c r="A80" s="44" t="s">
        <v>1097</v>
      </c>
      <c r="H80" s="42"/>
    </row>
    <row r="81" spans="1:8" x14ac:dyDescent="0.3">
      <c r="A81" s="63"/>
      <c r="B81" s="64" t="s">
        <v>1098</v>
      </c>
      <c r="C81" s="63" t="s">
        <v>471</v>
      </c>
      <c r="D81" s="63" t="s">
        <v>472</v>
      </c>
      <c r="E81" s="66" t="s">
        <v>771</v>
      </c>
      <c r="F81" s="66" t="s">
        <v>773</v>
      </c>
      <c r="G81" s="66" t="s">
        <v>1119</v>
      </c>
      <c r="H81" s="42"/>
    </row>
    <row r="82" spans="1:8" x14ac:dyDescent="0.3">
      <c r="A82" s="44" t="s">
        <v>1099</v>
      </c>
      <c r="B82" s="44" t="s">
        <v>1185</v>
      </c>
      <c r="C82" s="197">
        <v>2.9508199218033458E-3</v>
      </c>
      <c r="D82" s="197">
        <v>2.3701116041645815E-3</v>
      </c>
      <c r="E82" s="197" t="s">
        <v>811</v>
      </c>
      <c r="F82" s="197" t="s">
        <v>811</v>
      </c>
      <c r="G82" s="197">
        <v>2.5368473812845903E-3</v>
      </c>
      <c r="H82" s="42"/>
    </row>
    <row r="83" spans="1:8" x14ac:dyDescent="0.3">
      <c r="A83" s="44" t="s">
        <v>1100</v>
      </c>
      <c r="B83" s="44" t="s">
        <v>1116</v>
      </c>
      <c r="C83" s="197">
        <v>1.8632385531567302E-3</v>
      </c>
      <c r="D83" s="197">
        <v>1.5261460634374451E-3</v>
      </c>
      <c r="E83" s="197" t="s">
        <v>811</v>
      </c>
      <c r="F83" s="197" t="s">
        <v>811</v>
      </c>
      <c r="G83" s="197">
        <v>1.6229336873227064E-3</v>
      </c>
      <c r="H83" s="42"/>
    </row>
    <row r="84" spans="1:8" x14ac:dyDescent="0.3">
      <c r="A84" s="44" t="s">
        <v>1101</v>
      </c>
      <c r="B84" s="44" t="s">
        <v>1114</v>
      </c>
      <c r="C84" s="197">
        <v>9.7136135768385097E-4</v>
      </c>
      <c r="D84" s="197">
        <v>7.8272530826789641E-4</v>
      </c>
      <c r="E84" s="197" t="s">
        <v>811</v>
      </c>
      <c r="F84" s="197" t="s">
        <v>811</v>
      </c>
      <c r="G84" s="197">
        <v>8.3688740193327911E-4</v>
      </c>
      <c r="H84" s="42"/>
    </row>
    <row r="85" spans="1:8" x14ac:dyDescent="0.3">
      <c r="A85" s="44" t="s">
        <v>1102</v>
      </c>
      <c r="B85" s="44" t="s">
        <v>1115</v>
      </c>
      <c r="C85" s="197">
        <v>8.6099501440906772E-4</v>
      </c>
      <c r="D85" s="197">
        <v>6.475515816653344E-4</v>
      </c>
      <c r="E85" s="197" t="s">
        <v>811</v>
      </c>
      <c r="F85" s="197" t="s">
        <v>811</v>
      </c>
      <c r="G85" s="197">
        <v>7.0883649105736254E-4</v>
      </c>
      <c r="H85" s="42"/>
    </row>
    <row r="86" spans="1:8" x14ac:dyDescent="0.3">
      <c r="A86" s="44" t="s">
        <v>1118</v>
      </c>
      <c r="B86" s="44" t="s">
        <v>1117</v>
      </c>
      <c r="C86" s="197">
        <v>2.3981775707877182E-4</v>
      </c>
      <c r="D86" s="197">
        <v>4.21077434407007E-5</v>
      </c>
      <c r="E86" s="197" t="s">
        <v>811</v>
      </c>
      <c r="F86" s="197" t="s">
        <v>811</v>
      </c>
      <c r="G86" s="197">
        <v>9.8875197542947242E-5</v>
      </c>
      <c r="H86" s="42"/>
    </row>
    <row r="87" spans="1:8" outlineLevel="1" x14ac:dyDescent="0.3">
      <c r="A87" s="44" t="s">
        <v>1103</v>
      </c>
      <c r="H87" s="42"/>
    </row>
    <row r="88" spans="1:8" outlineLevel="1" x14ac:dyDescent="0.3">
      <c r="A88" s="44" t="s">
        <v>1104</v>
      </c>
      <c r="H88" s="42"/>
    </row>
    <row r="89" spans="1:8" outlineLevel="1" x14ac:dyDescent="0.3">
      <c r="A89" s="44" t="s">
        <v>1105</v>
      </c>
      <c r="H89" s="42"/>
    </row>
    <row r="90" spans="1:8" outlineLevel="1" x14ac:dyDescent="0.3">
      <c r="A90" s="44" t="s">
        <v>1106</v>
      </c>
      <c r="H90" s="42"/>
    </row>
    <row r="91" spans="1:8" x14ac:dyDescent="0.3">
      <c r="H91" s="42"/>
    </row>
    <row r="92" spans="1:8" x14ac:dyDescent="0.3">
      <c r="H92" s="42"/>
    </row>
    <row r="93" spans="1:8" x14ac:dyDescent="0.3">
      <c r="H93" s="42"/>
    </row>
    <row r="94" spans="1:8" x14ac:dyDescent="0.3">
      <c r="H94" s="42"/>
    </row>
    <row r="95" spans="1:8" x14ac:dyDescent="0.3">
      <c r="H95" s="42"/>
    </row>
    <row r="96" spans="1:8" x14ac:dyDescent="0.3">
      <c r="H96" s="42"/>
    </row>
    <row r="97" spans="8:8" x14ac:dyDescent="0.3">
      <c r="H97" s="42"/>
    </row>
    <row r="98" spans="8:8" x14ac:dyDescent="0.3">
      <c r="H98" s="42"/>
    </row>
    <row r="99" spans="8:8" x14ac:dyDescent="0.3">
      <c r="H99" s="42"/>
    </row>
    <row r="100" spans="8:8" x14ac:dyDescent="0.3">
      <c r="H100" s="42"/>
    </row>
    <row r="101" spans="8:8" x14ac:dyDescent="0.3">
      <c r="H101" s="42"/>
    </row>
    <row r="102" spans="8:8" x14ac:dyDescent="0.3">
      <c r="H102" s="42"/>
    </row>
    <row r="103" spans="8:8" x14ac:dyDescent="0.3">
      <c r="H103" s="42"/>
    </row>
    <row r="104" spans="8:8" x14ac:dyDescent="0.3">
      <c r="H104" s="42"/>
    </row>
    <row r="105" spans="8:8" x14ac:dyDescent="0.3">
      <c r="H105" s="42"/>
    </row>
    <row r="106" spans="8:8" x14ac:dyDescent="0.3">
      <c r="H106" s="42"/>
    </row>
    <row r="107" spans="8:8" x14ac:dyDescent="0.3">
      <c r="H107" s="42"/>
    </row>
    <row r="108" spans="8:8" x14ac:dyDescent="0.3">
      <c r="H108" s="42"/>
    </row>
    <row r="109" spans="8:8" x14ac:dyDescent="0.3">
      <c r="H109" s="42"/>
    </row>
    <row r="110" spans="8:8" x14ac:dyDescent="0.3">
      <c r="H110" s="42"/>
    </row>
    <row r="111" spans="8:8" x14ac:dyDescent="0.3">
      <c r="H111" s="42"/>
    </row>
    <row r="112" spans="8:8" x14ac:dyDescent="0.3">
      <c r="H112" s="4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topLeftCell="A582" zoomScale="70" zoomScaleNormal="70" workbookViewId="0">
      <selection activeCell="B608" sqref="B608"/>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54"/>
      <c r="B1" s="454"/>
    </row>
    <row r="2" spans="1:7" ht="31.2" x14ac:dyDescent="0.3">
      <c r="A2" s="41" t="s">
        <v>2370</v>
      </c>
      <c r="B2" s="41"/>
      <c r="C2" s="42"/>
      <c r="D2" s="42"/>
      <c r="E2" s="42"/>
      <c r="F2" s="182" t="s">
        <v>2363</v>
      </c>
      <c r="G2" s="76"/>
    </row>
    <row r="3" spans="1:7" ht="15" thickBot="1" x14ac:dyDescent="0.35">
      <c r="A3" s="42"/>
      <c r="B3" s="43"/>
      <c r="C3" s="43"/>
      <c r="D3" s="42"/>
      <c r="E3" s="42"/>
      <c r="F3" s="42"/>
      <c r="G3" s="42"/>
    </row>
    <row r="4" spans="1:7" ht="18.600000000000001" thickBot="1" x14ac:dyDescent="0.35">
      <c r="A4" s="45"/>
      <c r="B4" s="46" t="s">
        <v>58</v>
      </c>
      <c r="C4" s="179" t="s">
        <v>59</v>
      </c>
      <c r="D4" s="45"/>
      <c r="E4" s="45"/>
      <c r="F4" s="42"/>
      <c r="G4" s="42"/>
    </row>
    <row r="5" spans="1:7" x14ac:dyDescent="0.3">
      <c r="A5" s="44"/>
      <c r="B5" s="44"/>
      <c r="C5" s="44"/>
      <c r="D5" s="44"/>
      <c r="E5" s="44"/>
      <c r="F5" s="44"/>
      <c r="G5" s="44"/>
    </row>
    <row r="6" spans="1:7" ht="18" x14ac:dyDescent="0.3">
      <c r="A6" s="48"/>
      <c r="B6" s="456" t="s">
        <v>1820</v>
      </c>
      <c r="C6" s="457"/>
      <c r="D6" s="44"/>
      <c r="E6" s="50"/>
      <c r="F6" s="50"/>
      <c r="G6" s="50"/>
    </row>
    <row r="7" spans="1:7" x14ac:dyDescent="0.3">
      <c r="A7" s="151"/>
      <c r="B7" s="458" t="s">
        <v>1248</v>
      </c>
      <c r="C7" s="458"/>
      <c r="D7" s="149"/>
      <c r="E7" s="44"/>
      <c r="F7" s="44"/>
      <c r="G7" s="44"/>
    </row>
    <row r="8" spans="1:7" x14ac:dyDescent="0.3">
      <c r="A8" s="44"/>
      <c r="B8" s="459" t="s">
        <v>1249</v>
      </c>
      <c r="C8" s="460"/>
      <c r="D8" s="149"/>
      <c r="E8" s="44"/>
      <c r="F8" s="44"/>
      <c r="G8" s="44"/>
    </row>
    <row r="9" spans="1:7" x14ac:dyDescent="0.3">
      <c r="A9" s="44"/>
      <c r="B9" s="461" t="s">
        <v>1250</v>
      </c>
      <c r="C9" s="462"/>
      <c r="D9" s="149"/>
      <c r="E9" s="44"/>
      <c r="F9" s="44"/>
      <c r="G9" s="44"/>
    </row>
    <row r="10" spans="1:7" ht="15" thickBot="1" x14ac:dyDescent="0.35">
      <c r="A10" s="44"/>
      <c r="B10" s="463" t="s">
        <v>1251</v>
      </c>
      <c r="C10" s="464"/>
      <c r="D10" s="44"/>
      <c r="E10" s="44"/>
      <c r="F10" s="44"/>
      <c r="G10" s="44"/>
    </row>
    <row r="11" spans="1:7" x14ac:dyDescent="0.3">
      <c r="A11" s="44"/>
      <c r="B11" s="166"/>
      <c r="C11" s="153"/>
      <c r="D11" s="44"/>
      <c r="E11" s="44"/>
      <c r="F11" s="44"/>
      <c r="G11" s="44"/>
    </row>
    <row r="12" spans="1:7" x14ac:dyDescent="0.3">
      <c r="A12" s="44"/>
      <c r="B12" s="54"/>
      <c r="C12" s="44"/>
      <c r="D12" s="44"/>
      <c r="E12" s="44"/>
      <c r="F12" s="44"/>
      <c r="G12" s="44"/>
    </row>
    <row r="13" spans="1:7" x14ac:dyDescent="0.3">
      <c r="A13" s="44"/>
      <c r="B13" s="54"/>
      <c r="C13" s="44"/>
      <c r="D13" s="44"/>
      <c r="E13" s="44"/>
      <c r="F13" s="44"/>
      <c r="G13" s="44"/>
    </row>
    <row r="14" spans="1:7" ht="18.75" customHeight="1" x14ac:dyDescent="0.3">
      <c r="A14" s="55"/>
      <c r="B14" s="455" t="s">
        <v>1248</v>
      </c>
      <c r="C14" s="455"/>
      <c r="D14" s="55"/>
      <c r="E14" s="55"/>
      <c r="F14" s="55"/>
      <c r="G14" s="55"/>
    </row>
    <row r="15" spans="1:7" x14ac:dyDescent="0.3">
      <c r="A15" s="63"/>
      <c r="B15" s="63" t="s">
        <v>1252</v>
      </c>
      <c r="C15" s="63" t="s">
        <v>98</v>
      </c>
      <c r="D15" s="63" t="s">
        <v>1253</v>
      </c>
      <c r="E15" s="63"/>
      <c r="F15" s="63" t="s">
        <v>1254</v>
      </c>
      <c r="G15" s="63" t="s">
        <v>1255</v>
      </c>
    </row>
    <row r="16" spans="1:7" x14ac:dyDescent="0.3">
      <c r="A16" s="44" t="s">
        <v>1256</v>
      </c>
      <c r="B16" s="1" t="s">
        <v>1257</v>
      </c>
      <c r="C16" s="167">
        <v>11734.343520210025</v>
      </c>
      <c r="D16" s="168">
        <v>1799</v>
      </c>
      <c r="F16" s="129">
        <f>IF(OR('B1. HTT Mortgage Assets'!$C$15=0,C16="[For completion]"),"",C16/'B1. HTT Mortgage Assets'!$C$15)</f>
        <v>0.18724882217732325</v>
      </c>
      <c r="G16" s="129">
        <f>IF(OR('B1. HTT Mortgage Assets'!$F$28=0,D16="[For completion]"),"",D16/'B1. HTT Mortgage Assets'!$F$28)</f>
        <v>0.11719106247150023</v>
      </c>
    </row>
    <row r="17" spans="1:7" x14ac:dyDescent="0.3">
      <c r="A17" s="44" t="s">
        <v>1259</v>
      </c>
      <c r="B17" s="61" t="s">
        <v>1800</v>
      </c>
      <c r="C17" s="167">
        <v>59.747898930000005</v>
      </c>
      <c r="D17" s="168">
        <v>11</v>
      </c>
      <c r="F17" s="129">
        <f>IF(OR('B1. HTT Mortgage Assets'!$C$15=0,C17="[For completion]"),"",C17/'B1. HTT Mortgage Assets'!$C$15)</f>
        <v>9.5341709427064839E-4</v>
      </c>
      <c r="G17" s="129">
        <f>IF(OR('B1. HTT Mortgage Assets'!$F$28=0,D17="[For completion]"),"",D17/'B1. HTT Mortgage Assets'!$F$28)</f>
        <v>7.1656569604586023E-4</v>
      </c>
    </row>
    <row r="18" spans="1:7" x14ac:dyDescent="0.3">
      <c r="A18" s="44" t="s">
        <v>1260</v>
      </c>
      <c r="B18" s="61" t="s">
        <v>1262</v>
      </c>
      <c r="C18" s="167"/>
      <c r="D18" s="168"/>
      <c r="F18" s="129">
        <f>IF(OR('B1. HTT Mortgage Assets'!$C$15=0,C18="[For completion]"),"",C18/'B1. HTT Mortgage Assets'!$C$15)</f>
        <v>0</v>
      </c>
      <c r="G18" s="129">
        <f>IF(OR('B1. HTT Mortgage Assets'!$F$28=0,D18="[For completion]"),"",D18/'B1. HTT Mortgage Assets'!$F$28)</f>
        <v>0</v>
      </c>
    </row>
    <row r="19" spans="1:7" x14ac:dyDescent="0.3">
      <c r="A19" s="44" t="s">
        <v>1261</v>
      </c>
      <c r="B19" s="61" t="s">
        <v>1580</v>
      </c>
      <c r="C19" s="125">
        <f>SUM(C16:C18)</f>
        <v>11794.091419140024</v>
      </c>
      <c r="D19" s="68">
        <f>SUM(D16:D18)</f>
        <v>1810</v>
      </c>
      <c r="F19" s="129">
        <f>SUM(F16:F18)</f>
        <v>0.18820223927159391</v>
      </c>
      <c r="G19" s="129">
        <f>SUM(G16:G18)</f>
        <v>0.11790762816754609</v>
      </c>
    </row>
    <row r="20" spans="1:7" x14ac:dyDescent="0.3">
      <c r="A20" s="61" t="s">
        <v>1801</v>
      </c>
      <c r="B20" s="171" t="s">
        <v>132</v>
      </c>
      <c r="C20" s="169"/>
      <c r="D20" s="169"/>
      <c r="F20" s="61"/>
      <c r="G20" s="61"/>
    </row>
    <row r="21" spans="1:7" x14ac:dyDescent="0.3">
      <c r="A21" s="61" t="s">
        <v>1802</v>
      </c>
      <c r="B21" s="171" t="s">
        <v>132</v>
      </c>
      <c r="C21" s="169"/>
      <c r="D21" s="169"/>
      <c r="F21" s="61"/>
      <c r="G21" s="61"/>
    </row>
    <row r="22" spans="1:7" x14ac:dyDescent="0.3">
      <c r="A22" s="61" t="s">
        <v>1803</v>
      </c>
      <c r="B22" s="171" t="s">
        <v>132</v>
      </c>
      <c r="C22" s="169"/>
      <c r="D22" s="169"/>
      <c r="F22" s="61"/>
      <c r="G22" s="61"/>
    </row>
    <row r="23" spans="1:7" x14ac:dyDescent="0.3">
      <c r="A23" s="61" t="s">
        <v>1804</v>
      </c>
      <c r="B23" s="171" t="s">
        <v>132</v>
      </c>
      <c r="C23" s="169"/>
      <c r="D23" s="169"/>
      <c r="F23" s="61"/>
      <c r="G23" s="61"/>
    </row>
    <row r="24" spans="1:7" x14ac:dyDescent="0.3">
      <c r="A24" s="61" t="s">
        <v>1805</v>
      </c>
      <c r="B24" s="171" t="s">
        <v>132</v>
      </c>
      <c r="C24" s="169"/>
      <c r="D24" s="169"/>
      <c r="F24" s="61"/>
      <c r="G24" s="61"/>
    </row>
    <row r="25" spans="1:7" ht="18" x14ac:dyDescent="0.3">
      <c r="A25" s="55"/>
      <c r="B25" s="455" t="s">
        <v>1249</v>
      </c>
      <c r="C25" s="455"/>
      <c r="D25" s="55"/>
      <c r="E25" s="55"/>
      <c r="F25" s="55"/>
      <c r="G25" s="55"/>
    </row>
    <row r="26" spans="1:7" x14ac:dyDescent="0.3">
      <c r="A26" s="63"/>
      <c r="B26" s="63" t="s">
        <v>1263</v>
      </c>
      <c r="C26" s="63" t="s">
        <v>98</v>
      </c>
      <c r="D26" s="63"/>
      <c r="E26" s="63"/>
      <c r="F26" s="63" t="s">
        <v>1264</v>
      </c>
      <c r="G26" s="63"/>
    </row>
    <row r="27" spans="1:7" x14ac:dyDescent="0.3">
      <c r="A27" s="44" t="s">
        <v>1265</v>
      </c>
      <c r="B27" s="44" t="s">
        <v>441</v>
      </c>
      <c r="C27" s="157">
        <v>5352.7616270500002</v>
      </c>
      <c r="D27" s="123"/>
      <c r="E27" s="44"/>
      <c r="F27" s="129">
        <f>IF($C$30=0,"",IF(C27="[For completion]","",C27/$C$30))</f>
        <v>0.45385112229699104</v>
      </c>
    </row>
    <row r="28" spans="1:7" x14ac:dyDescent="0.3">
      <c r="A28" s="44" t="s">
        <v>1266</v>
      </c>
      <c r="B28" s="44" t="s">
        <v>443</v>
      </c>
      <c r="C28" s="157">
        <v>6441.3297920899986</v>
      </c>
      <c r="D28" s="123"/>
      <c r="E28" s="44"/>
      <c r="F28" s="129">
        <f>IF($C$30=0,"",IF(C28="[For completion]","",C28/$C$30))</f>
        <v>0.54614887770300891</v>
      </c>
    </row>
    <row r="29" spans="1:7" x14ac:dyDescent="0.3">
      <c r="A29" s="44" t="s">
        <v>1267</v>
      </c>
      <c r="B29" s="44" t="s">
        <v>128</v>
      </c>
      <c r="C29" s="157">
        <v>0</v>
      </c>
      <c r="D29" s="123"/>
      <c r="E29" s="44"/>
      <c r="F29" s="129">
        <f>IF($C$30=0,"",IF(C29="[For completion]","",C29/$C$30))</f>
        <v>0</v>
      </c>
    </row>
    <row r="30" spans="1:7" x14ac:dyDescent="0.3">
      <c r="A30" s="44" t="s">
        <v>1268</v>
      </c>
      <c r="B30" s="112" t="s">
        <v>130</v>
      </c>
      <c r="C30" s="123">
        <f>SUM(C27:C29)</f>
        <v>11794.091419139999</v>
      </c>
      <c r="D30" s="44"/>
      <c r="E30" s="44"/>
      <c r="F30" s="120">
        <f>SUM(F27:F29)</f>
        <v>1</v>
      </c>
    </row>
    <row r="31" spans="1:7" x14ac:dyDescent="0.3">
      <c r="A31" s="44" t="s">
        <v>1269</v>
      </c>
      <c r="B31" s="72" t="s">
        <v>990</v>
      </c>
      <c r="C31" s="157"/>
      <c r="D31" s="44"/>
      <c r="E31" s="44"/>
      <c r="F31" s="129">
        <f>IF($C$30=0,"",IF(C31="[For completion]","",C31/$C$30))</f>
        <v>0</v>
      </c>
    </row>
    <row r="32" spans="1:7" x14ac:dyDescent="0.3">
      <c r="A32" s="44" t="s">
        <v>1270</v>
      </c>
      <c r="B32" s="72" t="s">
        <v>1806</v>
      </c>
      <c r="C32" s="157"/>
      <c r="D32" s="44"/>
      <c r="E32" s="44"/>
      <c r="F32" s="129">
        <f t="shared" ref="F32:F39" si="0">IF($C$30=0,"",IF(C32="[For completion]","",C32/$C$30))</f>
        <v>0</v>
      </c>
      <c r="G32" s="50"/>
    </row>
    <row r="33" spans="1:7" x14ac:dyDescent="0.3">
      <c r="A33" s="44" t="s">
        <v>1271</v>
      </c>
      <c r="B33" s="72" t="s">
        <v>1807</v>
      </c>
      <c r="C33" s="157"/>
      <c r="D33" s="44"/>
      <c r="E33" s="44"/>
      <c r="F33" s="129">
        <f>IF($C$30=0,"",IF(C33="[For completion]","",C33/$C$30))</f>
        <v>0</v>
      </c>
      <c r="G33" s="50"/>
    </row>
    <row r="34" spans="1:7" x14ac:dyDescent="0.3">
      <c r="A34" s="44" t="s">
        <v>1272</v>
      </c>
      <c r="B34" s="72" t="s">
        <v>1808</v>
      </c>
      <c r="C34" s="157"/>
      <c r="D34" s="44"/>
      <c r="E34" s="44"/>
      <c r="F34" s="129">
        <f t="shared" si="0"/>
        <v>0</v>
      </c>
      <c r="G34" s="50"/>
    </row>
    <row r="35" spans="1:7" x14ac:dyDescent="0.3">
      <c r="A35" s="44" t="s">
        <v>1273</v>
      </c>
      <c r="B35" s="72" t="s">
        <v>1581</v>
      </c>
      <c r="C35" s="157"/>
      <c r="D35" s="44"/>
      <c r="E35" s="44"/>
      <c r="F35" s="129">
        <f t="shared" si="0"/>
        <v>0</v>
      </c>
      <c r="G35" s="50"/>
    </row>
    <row r="36" spans="1:7" x14ac:dyDescent="0.3">
      <c r="A36" s="44" t="s">
        <v>1274</v>
      </c>
      <c r="B36" s="72" t="s">
        <v>1809</v>
      </c>
      <c r="C36" s="157"/>
      <c r="D36" s="44"/>
      <c r="E36" s="44"/>
      <c r="F36" s="129">
        <f t="shared" si="0"/>
        <v>0</v>
      </c>
      <c r="G36" s="50"/>
    </row>
    <row r="37" spans="1:7" x14ac:dyDescent="0.3">
      <c r="A37" s="44" t="s">
        <v>1275</v>
      </c>
      <c r="B37" s="72" t="s">
        <v>1810</v>
      </c>
      <c r="C37" s="157"/>
      <c r="D37" s="44"/>
      <c r="E37" s="44"/>
      <c r="F37" s="129">
        <f t="shared" si="0"/>
        <v>0</v>
      </c>
      <c r="G37" s="50"/>
    </row>
    <row r="38" spans="1:7" x14ac:dyDescent="0.3">
      <c r="A38" s="44" t="s">
        <v>1276</v>
      </c>
      <c r="B38" s="72" t="s">
        <v>1811</v>
      </c>
      <c r="C38" s="157"/>
      <c r="D38" s="44"/>
      <c r="E38" s="44"/>
      <c r="F38" s="129">
        <f t="shared" si="0"/>
        <v>0</v>
      </c>
      <c r="G38" s="50"/>
    </row>
    <row r="39" spans="1:7" x14ac:dyDescent="0.3">
      <c r="A39" s="44" t="s">
        <v>1277</v>
      </c>
      <c r="B39" s="72" t="s">
        <v>1582</v>
      </c>
      <c r="C39" s="157"/>
      <c r="D39" s="44"/>
      <c r="F39" s="129">
        <f t="shared" si="0"/>
        <v>0</v>
      </c>
      <c r="G39" s="50"/>
    </row>
    <row r="40" spans="1:7" x14ac:dyDescent="0.3">
      <c r="A40" s="44" t="s">
        <v>1278</v>
      </c>
      <c r="B40" s="171" t="s">
        <v>2317</v>
      </c>
      <c r="C40" s="157"/>
      <c r="D40" s="44"/>
      <c r="F40" s="61"/>
      <c r="G40" s="61"/>
    </row>
    <row r="41" spans="1:7" x14ac:dyDescent="0.3">
      <c r="A41" s="44" t="s">
        <v>1279</v>
      </c>
      <c r="B41" s="171" t="s">
        <v>132</v>
      </c>
      <c r="C41" s="170"/>
      <c r="D41" s="73"/>
      <c r="F41" s="61"/>
      <c r="G41" s="61"/>
    </row>
    <row r="42" spans="1:7" x14ac:dyDescent="0.3">
      <c r="A42" s="44" t="s">
        <v>1280</v>
      </c>
      <c r="B42" s="171" t="s">
        <v>132</v>
      </c>
      <c r="C42" s="170"/>
      <c r="D42" s="73"/>
      <c r="E42" s="73"/>
      <c r="F42" s="61"/>
      <c r="G42" s="61"/>
    </row>
    <row r="43" spans="1:7" x14ac:dyDescent="0.3">
      <c r="A43" s="44" t="s">
        <v>1281</v>
      </c>
      <c r="B43" s="171" t="s">
        <v>132</v>
      </c>
      <c r="C43" s="170"/>
      <c r="D43" s="73"/>
      <c r="E43" s="73"/>
      <c r="F43" s="61"/>
      <c r="G43" s="61"/>
    </row>
    <row r="44" spans="1:7" x14ac:dyDescent="0.3">
      <c r="A44" s="44" t="s">
        <v>1282</v>
      </c>
      <c r="B44" s="171" t="s">
        <v>132</v>
      </c>
      <c r="C44" s="170"/>
      <c r="D44" s="73"/>
      <c r="E44" s="73"/>
      <c r="F44" s="61"/>
      <c r="G44" s="61"/>
    </row>
    <row r="45" spans="1:7" x14ac:dyDescent="0.3">
      <c r="A45" s="44" t="s">
        <v>1283</v>
      </c>
      <c r="B45" s="171" t="s">
        <v>132</v>
      </c>
      <c r="C45" s="170"/>
      <c r="D45" s="73"/>
      <c r="E45" s="73"/>
      <c r="F45" s="61"/>
      <c r="G45" s="61"/>
    </row>
    <row r="46" spans="1:7" x14ac:dyDescent="0.3">
      <c r="A46" s="44" t="s">
        <v>1284</v>
      </c>
      <c r="B46" s="171" t="s">
        <v>132</v>
      </c>
      <c r="C46" s="170"/>
      <c r="D46" s="73"/>
      <c r="E46" s="73"/>
      <c r="F46" s="61"/>
      <c r="G46" s="61"/>
    </row>
    <row r="47" spans="1:7" x14ac:dyDescent="0.3">
      <c r="A47" s="44" t="s">
        <v>1285</v>
      </c>
      <c r="B47" s="171" t="s">
        <v>132</v>
      </c>
      <c r="C47" s="170"/>
      <c r="D47" s="73"/>
      <c r="E47" s="73"/>
      <c r="F47" s="61"/>
    </row>
    <row r="48" spans="1:7" x14ac:dyDescent="0.3">
      <c r="A48" s="44" t="s">
        <v>1286</v>
      </c>
      <c r="B48" s="171" t="s">
        <v>132</v>
      </c>
      <c r="C48" s="170"/>
      <c r="D48" s="73"/>
      <c r="E48" s="73"/>
      <c r="F48" s="61"/>
    </row>
    <row r="49" spans="1:7" x14ac:dyDescent="0.3">
      <c r="A49" s="63"/>
      <c r="B49" s="63" t="s">
        <v>458</v>
      </c>
      <c r="C49" s="63" t="s">
        <v>459</v>
      </c>
      <c r="D49" s="63" t="s">
        <v>460</v>
      </c>
      <c r="E49" s="63"/>
      <c r="F49" s="63" t="s">
        <v>2064</v>
      </c>
      <c r="G49" s="63"/>
    </row>
    <row r="50" spans="1:7" x14ac:dyDescent="0.3">
      <c r="A50" s="44" t="s">
        <v>1287</v>
      </c>
      <c r="B50" s="44" t="s">
        <v>1583</v>
      </c>
      <c r="C50" s="173">
        <v>1042</v>
      </c>
      <c r="D50" s="173">
        <v>768</v>
      </c>
      <c r="E50" s="44"/>
      <c r="F50" s="175">
        <f>C50+D50</f>
        <v>1810</v>
      </c>
      <c r="G50" s="61"/>
    </row>
    <row r="51" spans="1:7" x14ac:dyDescent="0.3">
      <c r="A51" s="44" t="s">
        <v>1288</v>
      </c>
      <c r="B51" s="172" t="s">
        <v>465</v>
      </c>
      <c r="C51" s="154"/>
      <c r="D51" s="154"/>
      <c r="E51" s="44"/>
      <c r="F51" s="44"/>
      <c r="G51" s="61"/>
    </row>
    <row r="52" spans="1:7" x14ac:dyDescent="0.3">
      <c r="A52" s="44" t="s">
        <v>1289</v>
      </c>
      <c r="B52" s="172" t="s">
        <v>467</v>
      </c>
      <c r="C52" s="154"/>
      <c r="D52" s="154"/>
      <c r="E52" s="44"/>
      <c r="F52" s="44"/>
      <c r="G52" s="61"/>
    </row>
    <row r="53" spans="1:7" x14ac:dyDescent="0.3">
      <c r="A53" s="44" t="s">
        <v>1290</v>
      </c>
      <c r="B53" s="59"/>
      <c r="C53" s="44"/>
      <c r="D53" s="44"/>
      <c r="E53" s="44"/>
      <c r="F53" s="44"/>
      <c r="G53" s="61"/>
    </row>
    <row r="54" spans="1:7" x14ac:dyDescent="0.3">
      <c r="A54" s="44" t="s">
        <v>1291</v>
      </c>
      <c r="B54" s="59"/>
      <c r="C54" s="44"/>
      <c r="D54" s="44"/>
      <c r="E54" s="44"/>
      <c r="F54" s="44"/>
      <c r="G54" s="61"/>
    </row>
    <row r="55" spans="1:7" x14ac:dyDescent="0.3">
      <c r="A55" s="44" t="s">
        <v>1292</v>
      </c>
      <c r="B55" s="59"/>
      <c r="C55" s="44"/>
      <c r="D55" s="44"/>
      <c r="E55" s="44"/>
      <c r="F55" s="44"/>
      <c r="G55" s="61"/>
    </row>
    <row r="56" spans="1:7" x14ac:dyDescent="0.3">
      <c r="A56" s="44" t="s">
        <v>1293</v>
      </c>
      <c r="B56" s="59"/>
      <c r="C56" s="44"/>
      <c r="D56" s="44"/>
      <c r="E56" s="44"/>
      <c r="F56" s="44"/>
      <c r="G56" s="61"/>
    </row>
    <row r="57" spans="1:7" x14ac:dyDescent="0.3">
      <c r="A57" s="63"/>
      <c r="B57" s="63" t="s">
        <v>470</v>
      </c>
      <c r="C57" s="63" t="s">
        <v>471</v>
      </c>
      <c r="D57" s="63" t="s">
        <v>472</v>
      </c>
      <c r="E57" s="63"/>
      <c r="F57" s="63" t="s">
        <v>1898</v>
      </c>
      <c r="G57" s="63"/>
    </row>
    <row r="58" spans="1:7" x14ac:dyDescent="0.3">
      <c r="A58" s="44" t="s">
        <v>1294</v>
      </c>
      <c r="B58" s="44" t="s">
        <v>474</v>
      </c>
      <c r="C58" s="174">
        <v>9.1697170342798673E-2</v>
      </c>
      <c r="D58" s="174">
        <v>0.20992685649328524</v>
      </c>
      <c r="E58" s="137"/>
      <c r="F58" s="174">
        <v>0.1146513170735283</v>
      </c>
      <c r="G58" s="61"/>
    </row>
    <row r="59" spans="1:7" x14ac:dyDescent="0.3">
      <c r="A59" s="44" t="s">
        <v>1295</v>
      </c>
      <c r="B59" s="44"/>
      <c r="C59" s="120"/>
      <c r="D59" s="120"/>
      <c r="E59" s="137"/>
      <c r="F59" s="120"/>
      <c r="G59" s="61"/>
    </row>
    <row r="60" spans="1:7" x14ac:dyDescent="0.3">
      <c r="A60" s="44" t="s">
        <v>1296</v>
      </c>
      <c r="B60" s="44"/>
      <c r="C60" s="120"/>
      <c r="D60" s="120"/>
      <c r="E60" s="137"/>
      <c r="F60" s="120"/>
      <c r="G60" s="61"/>
    </row>
    <row r="61" spans="1:7" x14ac:dyDescent="0.3">
      <c r="A61" s="44" t="s">
        <v>1297</v>
      </c>
      <c r="B61" s="44"/>
      <c r="C61" s="120"/>
      <c r="D61" s="120"/>
      <c r="E61" s="137"/>
      <c r="F61" s="120"/>
      <c r="G61" s="61"/>
    </row>
    <row r="62" spans="1:7" x14ac:dyDescent="0.3">
      <c r="A62" s="44" t="s">
        <v>1298</v>
      </c>
      <c r="B62" s="44"/>
      <c r="C62" s="120"/>
      <c r="D62" s="120"/>
      <c r="E62" s="137"/>
      <c r="F62" s="120"/>
      <c r="G62" s="61"/>
    </row>
    <row r="63" spans="1:7" x14ac:dyDescent="0.3">
      <c r="A63" s="44" t="s">
        <v>1299</v>
      </c>
      <c r="B63" s="44"/>
      <c r="C63" s="120"/>
      <c r="D63" s="120"/>
      <c r="E63" s="137"/>
      <c r="F63" s="120"/>
      <c r="G63" s="61"/>
    </row>
    <row r="64" spans="1:7" x14ac:dyDescent="0.3">
      <c r="A64" s="44" t="s">
        <v>1300</v>
      </c>
      <c r="B64" s="44"/>
      <c r="C64" s="120"/>
      <c r="D64" s="120"/>
      <c r="E64" s="137"/>
      <c r="F64" s="120"/>
      <c r="G64" s="61"/>
    </row>
    <row r="65" spans="1:7" x14ac:dyDescent="0.3">
      <c r="A65" s="63"/>
      <c r="B65" s="63" t="s">
        <v>481</v>
      </c>
      <c r="C65" s="63" t="s">
        <v>471</v>
      </c>
      <c r="D65" s="63" t="s">
        <v>472</v>
      </c>
      <c r="E65" s="63"/>
      <c r="F65" s="63" t="s">
        <v>1898</v>
      </c>
      <c r="G65" s="63"/>
    </row>
    <row r="66" spans="1:7" x14ac:dyDescent="0.3">
      <c r="A66" s="44" t="s">
        <v>1301</v>
      </c>
      <c r="B66" s="114" t="s">
        <v>483</v>
      </c>
      <c r="C66" s="119">
        <f>SUM(C67:C93)</f>
        <v>1</v>
      </c>
      <c r="D66" s="119">
        <f>SUM(D67:D93)</f>
        <v>1</v>
      </c>
      <c r="E66" s="120"/>
      <c r="F66" s="119">
        <f>SUM(F67:F93)</f>
        <v>1</v>
      </c>
      <c r="G66" s="61"/>
    </row>
    <row r="67" spans="1:7" x14ac:dyDescent="0.3">
      <c r="A67" s="44" t="s">
        <v>1302</v>
      </c>
      <c r="B67" s="44" t="s">
        <v>485</v>
      </c>
      <c r="C67" s="174"/>
      <c r="D67" s="174"/>
      <c r="E67" s="120"/>
      <c r="F67" s="174"/>
      <c r="G67" s="61"/>
    </row>
    <row r="68" spans="1:7" x14ac:dyDescent="0.3">
      <c r="A68" s="44" t="s">
        <v>1303</v>
      </c>
      <c r="B68" s="44" t="s">
        <v>487</v>
      </c>
      <c r="C68" s="174"/>
      <c r="D68" s="174"/>
      <c r="E68" s="120"/>
      <c r="F68" s="174"/>
      <c r="G68" s="61"/>
    </row>
    <row r="69" spans="1:7" x14ac:dyDescent="0.3">
      <c r="A69" s="44" t="s">
        <v>1304</v>
      </c>
      <c r="B69" s="44" t="s">
        <v>489</v>
      </c>
      <c r="C69" s="174"/>
      <c r="D69" s="174"/>
      <c r="E69" s="120"/>
      <c r="F69" s="174"/>
      <c r="G69" s="61"/>
    </row>
    <row r="70" spans="1:7" x14ac:dyDescent="0.3">
      <c r="A70" s="44" t="s">
        <v>1305</v>
      </c>
      <c r="B70" s="44" t="s">
        <v>491</v>
      </c>
      <c r="C70" s="174"/>
      <c r="D70" s="174"/>
      <c r="E70" s="120"/>
      <c r="F70" s="174"/>
      <c r="G70" s="61"/>
    </row>
    <row r="71" spans="1:7" x14ac:dyDescent="0.3">
      <c r="A71" s="44" t="s">
        <v>1306</v>
      </c>
      <c r="B71" s="44" t="s">
        <v>493</v>
      </c>
      <c r="C71" s="174"/>
      <c r="D71" s="174"/>
      <c r="E71" s="120"/>
      <c r="F71" s="174"/>
      <c r="G71" s="61"/>
    </row>
    <row r="72" spans="1:7" x14ac:dyDescent="0.3">
      <c r="A72" s="44" t="s">
        <v>1307</v>
      </c>
      <c r="B72" s="44" t="s">
        <v>1899</v>
      </c>
      <c r="C72" s="174"/>
      <c r="D72" s="174"/>
      <c r="E72" s="120"/>
      <c r="F72" s="174"/>
      <c r="G72" s="61"/>
    </row>
    <row r="73" spans="1:7" x14ac:dyDescent="0.3">
      <c r="A73" s="44" t="s">
        <v>1308</v>
      </c>
      <c r="B73" s="44" t="s">
        <v>496</v>
      </c>
      <c r="C73" s="174">
        <v>1</v>
      </c>
      <c r="D73" s="174">
        <v>1</v>
      </c>
      <c r="E73" s="120"/>
      <c r="F73" s="174">
        <v>1</v>
      </c>
      <c r="G73" s="61"/>
    </row>
    <row r="74" spans="1:7" x14ac:dyDescent="0.3">
      <c r="A74" s="44" t="s">
        <v>1309</v>
      </c>
      <c r="B74" s="44" t="s">
        <v>498</v>
      </c>
      <c r="C74" s="174"/>
      <c r="D74" s="174"/>
      <c r="E74" s="120"/>
      <c r="F74" s="174"/>
      <c r="G74" s="61"/>
    </row>
    <row r="75" spans="1:7" x14ac:dyDescent="0.3">
      <c r="A75" s="44" t="s">
        <v>1310</v>
      </c>
      <c r="B75" s="44" t="s">
        <v>500</v>
      </c>
      <c r="C75" s="174"/>
      <c r="D75" s="174"/>
      <c r="E75" s="120"/>
      <c r="F75" s="174"/>
      <c r="G75" s="61"/>
    </row>
    <row r="76" spans="1:7" x14ac:dyDescent="0.3">
      <c r="A76" s="44" t="s">
        <v>1311</v>
      </c>
      <c r="B76" s="44" t="s">
        <v>502</v>
      </c>
      <c r="C76" s="174"/>
      <c r="D76" s="174"/>
      <c r="E76" s="120"/>
      <c r="F76" s="174"/>
      <c r="G76" s="61"/>
    </row>
    <row r="77" spans="1:7" x14ac:dyDescent="0.3">
      <c r="A77" s="44" t="s">
        <v>1312</v>
      </c>
      <c r="B77" s="44" t="s">
        <v>504</v>
      </c>
      <c r="C77" s="174"/>
      <c r="D77" s="174"/>
      <c r="E77" s="120"/>
      <c r="F77" s="174"/>
      <c r="G77" s="61"/>
    </row>
    <row r="78" spans="1:7" x14ac:dyDescent="0.3">
      <c r="A78" s="44" t="s">
        <v>1313</v>
      </c>
      <c r="B78" s="44" t="s">
        <v>506</v>
      </c>
      <c r="C78" s="174"/>
      <c r="D78" s="174"/>
      <c r="E78" s="120"/>
      <c r="F78" s="174"/>
      <c r="G78" s="61"/>
    </row>
    <row r="79" spans="1:7" x14ac:dyDescent="0.3">
      <c r="A79" s="44" t="s">
        <v>1314</v>
      </c>
      <c r="B79" s="44" t="s">
        <v>508</v>
      </c>
      <c r="C79" s="174"/>
      <c r="D79" s="174"/>
      <c r="E79" s="120"/>
      <c r="F79" s="174"/>
      <c r="G79" s="61"/>
    </row>
    <row r="80" spans="1:7" x14ac:dyDescent="0.3">
      <c r="A80" s="44" t="s">
        <v>1315</v>
      </c>
      <c r="B80" s="44" t="s">
        <v>510</v>
      </c>
      <c r="C80" s="174"/>
      <c r="D80" s="174"/>
      <c r="E80" s="120"/>
      <c r="F80" s="174"/>
      <c r="G80" s="61"/>
    </row>
    <row r="81" spans="1:7" x14ac:dyDescent="0.3">
      <c r="A81" s="44" t="s">
        <v>1316</v>
      </c>
      <c r="B81" s="44" t="s">
        <v>512</v>
      </c>
      <c r="C81" s="174"/>
      <c r="D81" s="174"/>
      <c r="E81" s="120"/>
      <c r="F81" s="174"/>
      <c r="G81" s="61"/>
    </row>
    <row r="82" spans="1:7" x14ac:dyDescent="0.3">
      <c r="A82" s="44" t="s">
        <v>1317</v>
      </c>
      <c r="B82" s="44" t="s">
        <v>3</v>
      </c>
      <c r="C82" s="174"/>
      <c r="D82" s="174"/>
      <c r="E82" s="120"/>
      <c r="F82" s="174"/>
      <c r="G82" s="61"/>
    </row>
    <row r="83" spans="1:7" x14ac:dyDescent="0.3">
      <c r="A83" s="44" t="s">
        <v>1318</v>
      </c>
      <c r="B83" s="44" t="s">
        <v>515</v>
      </c>
      <c r="C83" s="174"/>
      <c r="D83" s="174"/>
      <c r="E83" s="120"/>
      <c r="F83" s="174"/>
      <c r="G83" s="61"/>
    </row>
    <row r="84" spans="1:7" x14ac:dyDescent="0.3">
      <c r="A84" s="44" t="s">
        <v>1319</v>
      </c>
      <c r="B84" s="44" t="s">
        <v>517</v>
      </c>
      <c r="C84" s="174"/>
      <c r="D84" s="174"/>
      <c r="E84" s="120"/>
      <c r="F84" s="174"/>
      <c r="G84" s="61"/>
    </row>
    <row r="85" spans="1:7" x14ac:dyDescent="0.3">
      <c r="A85" s="44" t="s">
        <v>1320</v>
      </c>
      <c r="B85" s="44" t="s">
        <v>519</v>
      </c>
      <c r="C85" s="174"/>
      <c r="D85" s="174"/>
      <c r="E85" s="120"/>
      <c r="F85" s="174"/>
      <c r="G85" s="61"/>
    </row>
    <row r="86" spans="1:7" x14ac:dyDescent="0.3">
      <c r="A86" s="44" t="s">
        <v>1321</v>
      </c>
      <c r="B86" s="44" t="s">
        <v>521</v>
      </c>
      <c r="C86" s="174"/>
      <c r="D86" s="174"/>
      <c r="E86" s="120"/>
      <c r="F86" s="174"/>
      <c r="G86" s="61"/>
    </row>
    <row r="87" spans="1:7" x14ac:dyDescent="0.3">
      <c r="A87" s="44" t="s">
        <v>1322</v>
      </c>
      <c r="B87" s="44" t="s">
        <v>523</v>
      </c>
      <c r="C87" s="174"/>
      <c r="D87" s="174"/>
      <c r="E87" s="120"/>
      <c r="F87" s="174"/>
      <c r="G87" s="61"/>
    </row>
    <row r="88" spans="1:7" x14ac:dyDescent="0.3">
      <c r="A88" s="44" t="s">
        <v>1323</v>
      </c>
      <c r="B88" s="44" t="s">
        <v>525</v>
      </c>
      <c r="C88" s="174"/>
      <c r="D88" s="174"/>
      <c r="E88" s="120"/>
      <c r="F88" s="174"/>
      <c r="G88" s="61"/>
    </row>
    <row r="89" spans="1:7" x14ac:dyDescent="0.3">
      <c r="A89" s="44" t="s">
        <v>1324</v>
      </c>
      <c r="B89" s="44" t="s">
        <v>527</v>
      </c>
      <c r="C89" s="174"/>
      <c r="D89" s="174"/>
      <c r="E89" s="120"/>
      <c r="F89" s="174"/>
      <c r="G89" s="61"/>
    </row>
    <row r="90" spans="1:7" x14ac:dyDescent="0.3">
      <c r="A90" s="44" t="s">
        <v>1325</v>
      </c>
      <c r="B90" s="44" t="s">
        <v>529</v>
      </c>
      <c r="C90" s="174"/>
      <c r="D90" s="174"/>
      <c r="E90" s="120"/>
      <c r="F90" s="174"/>
      <c r="G90" s="61"/>
    </row>
    <row r="91" spans="1:7" x14ac:dyDescent="0.3">
      <c r="A91" s="44" t="s">
        <v>1326</v>
      </c>
      <c r="B91" s="44" t="s">
        <v>531</v>
      </c>
      <c r="C91" s="174"/>
      <c r="D91" s="174"/>
      <c r="E91" s="120"/>
      <c r="F91" s="174"/>
      <c r="G91" s="61"/>
    </row>
    <row r="92" spans="1:7" x14ac:dyDescent="0.3">
      <c r="A92" s="44" t="s">
        <v>1327</v>
      </c>
      <c r="B92" s="44" t="s">
        <v>533</v>
      </c>
      <c r="C92" s="174"/>
      <c r="D92" s="174"/>
      <c r="E92" s="120"/>
      <c r="F92" s="174"/>
      <c r="G92" s="61"/>
    </row>
    <row r="93" spans="1:7" x14ac:dyDescent="0.3">
      <c r="A93" s="44" t="s">
        <v>1328</v>
      </c>
      <c r="B93" s="44" t="s">
        <v>6</v>
      </c>
      <c r="C93" s="174"/>
      <c r="D93" s="174"/>
      <c r="E93" s="120"/>
      <c r="F93" s="174"/>
      <c r="G93" s="61"/>
    </row>
    <row r="94" spans="1:7" x14ac:dyDescent="0.3">
      <c r="A94" s="44" t="s">
        <v>1329</v>
      </c>
      <c r="B94" s="114" t="s">
        <v>298</v>
      </c>
      <c r="C94" s="119">
        <f>SUM(C95:C97)</f>
        <v>0</v>
      </c>
      <c r="D94" s="119">
        <f>SUM(D95:D97)</f>
        <v>0</v>
      </c>
      <c r="E94" s="119"/>
      <c r="F94" s="119">
        <f>SUM(F95:F97)</f>
        <v>0</v>
      </c>
      <c r="G94" s="61"/>
    </row>
    <row r="95" spans="1:7" x14ac:dyDescent="0.3">
      <c r="A95" s="44" t="s">
        <v>1330</v>
      </c>
      <c r="B95" s="44" t="s">
        <v>539</v>
      </c>
      <c r="C95" s="174"/>
      <c r="D95" s="174"/>
      <c r="E95" s="120"/>
      <c r="F95" s="174"/>
      <c r="G95" s="61"/>
    </row>
    <row r="96" spans="1:7" x14ac:dyDescent="0.3">
      <c r="A96" s="44" t="s">
        <v>1331</v>
      </c>
      <c r="B96" s="44" t="s">
        <v>541</v>
      </c>
      <c r="C96" s="174"/>
      <c r="D96" s="174"/>
      <c r="E96" s="120"/>
      <c r="F96" s="174"/>
      <c r="G96" s="61"/>
    </row>
    <row r="97" spans="1:7" x14ac:dyDescent="0.3">
      <c r="A97" s="44" t="s">
        <v>1332</v>
      </c>
      <c r="B97" s="44" t="s">
        <v>2</v>
      </c>
      <c r="C97" s="174"/>
      <c r="D97" s="174"/>
      <c r="E97" s="120"/>
      <c r="F97" s="174"/>
      <c r="G97" s="61"/>
    </row>
    <row r="98" spans="1:7" x14ac:dyDescent="0.3">
      <c r="A98" s="44" t="s">
        <v>1333</v>
      </c>
      <c r="B98" s="114" t="s">
        <v>128</v>
      </c>
      <c r="C98" s="119">
        <f>SUM(C99:C109)</f>
        <v>0</v>
      </c>
      <c r="D98" s="119">
        <f>SUM(D99:D109)</f>
        <v>0</v>
      </c>
      <c r="E98" s="119"/>
      <c r="F98" s="119">
        <f>SUM(F99:F109)</f>
        <v>0</v>
      </c>
      <c r="G98" s="61"/>
    </row>
    <row r="99" spans="1:7" x14ac:dyDescent="0.3">
      <c r="A99" s="44" t="s">
        <v>1334</v>
      </c>
      <c r="B99" s="61" t="s">
        <v>300</v>
      </c>
      <c r="C99" s="174"/>
      <c r="D99" s="174"/>
      <c r="E99" s="120"/>
      <c r="F99" s="174"/>
      <c r="G99" s="61"/>
    </row>
    <row r="100" spans="1:7" x14ac:dyDescent="0.3">
      <c r="A100" s="44" t="s">
        <v>1335</v>
      </c>
      <c r="B100" s="44" t="s">
        <v>536</v>
      </c>
      <c r="C100" s="174"/>
      <c r="D100" s="174"/>
      <c r="E100" s="120"/>
      <c r="F100" s="174"/>
      <c r="G100" s="61"/>
    </row>
    <row r="101" spans="1:7" x14ac:dyDescent="0.3">
      <c r="A101" s="44" t="s">
        <v>1336</v>
      </c>
      <c r="B101" s="61" t="s">
        <v>302</v>
      </c>
      <c r="C101" s="174"/>
      <c r="D101" s="174"/>
      <c r="E101" s="120"/>
      <c r="F101" s="174"/>
      <c r="G101" s="61"/>
    </row>
    <row r="102" spans="1:7" x14ac:dyDescent="0.3">
      <c r="A102" s="44" t="s">
        <v>1337</v>
      </c>
      <c r="B102" s="61" t="s">
        <v>304</v>
      </c>
      <c r="C102" s="174"/>
      <c r="D102" s="174"/>
      <c r="E102" s="120"/>
      <c r="F102" s="174"/>
      <c r="G102" s="61"/>
    </row>
    <row r="103" spans="1:7" x14ac:dyDescent="0.3">
      <c r="A103" s="44" t="s">
        <v>1338</v>
      </c>
      <c r="B103" s="61" t="s">
        <v>12</v>
      </c>
      <c r="C103" s="174"/>
      <c r="D103" s="174"/>
      <c r="E103" s="120"/>
      <c r="F103" s="174"/>
      <c r="G103" s="61"/>
    </row>
    <row r="104" spans="1:7" x14ac:dyDescent="0.3">
      <c r="A104" s="44" t="s">
        <v>1339</v>
      </c>
      <c r="B104" s="61" t="s">
        <v>307</v>
      </c>
      <c r="C104" s="174"/>
      <c r="D104" s="174"/>
      <c r="E104" s="120"/>
      <c r="F104" s="174"/>
      <c r="G104" s="61"/>
    </row>
    <row r="105" spans="1:7" x14ac:dyDescent="0.3">
      <c r="A105" s="44" t="s">
        <v>1340</v>
      </c>
      <c r="B105" s="61" t="s">
        <v>309</v>
      </c>
      <c r="C105" s="174"/>
      <c r="D105" s="174"/>
      <c r="E105" s="120"/>
      <c r="F105" s="174"/>
      <c r="G105" s="61"/>
    </row>
    <row r="106" spans="1:7" x14ac:dyDescent="0.3">
      <c r="A106" s="44" t="s">
        <v>1341</v>
      </c>
      <c r="B106" s="61" t="s">
        <v>311</v>
      </c>
      <c r="C106" s="174"/>
      <c r="D106" s="174"/>
      <c r="E106" s="120"/>
      <c r="F106" s="174"/>
      <c r="G106" s="61"/>
    </row>
    <row r="107" spans="1:7" x14ac:dyDescent="0.3">
      <c r="A107" s="44" t="s">
        <v>1342</v>
      </c>
      <c r="B107" s="61" t="s">
        <v>313</v>
      </c>
      <c r="C107" s="174"/>
      <c r="D107" s="174"/>
      <c r="E107" s="120"/>
      <c r="F107" s="174"/>
      <c r="G107" s="61"/>
    </row>
    <row r="108" spans="1:7" x14ac:dyDescent="0.3">
      <c r="A108" s="44" t="s">
        <v>1343</v>
      </c>
      <c r="B108" s="61" t="s">
        <v>315</v>
      </c>
      <c r="C108" s="174"/>
      <c r="D108" s="174"/>
      <c r="E108" s="120"/>
      <c r="F108" s="174"/>
      <c r="G108" s="61"/>
    </row>
    <row r="109" spans="1:7" x14ac:dyDescent="0.3">
      <c r="A109" s="44" t="s">
        <v>1344</v>
      </c>
      <c r="B109" s="61" t="s">
        <v>128</v>
      </c>
      <c r="C109" s="174"/>
      <c r="D109" s="174"/>
      <c r="E109" s="120"/>
      <c r="F109" s="174"/>
      <c r="G109" s="61"/>
    </row>
    <row r="110" spans="1:7" x14ac:dyDescent="0.3">
      <c r="A110" s="44" t="s">
        <v>1617</v>
      </c>
      <c r="B110" s="171" t="s">
        <v>132</v>
      </c>
      <c r="C110" s="174"/>
      <c r="D110" s="174"/>
      <c r="E110" s="120"/>
      <c r="F110" s="174"/>
      <c r="G110" s="61"/>
    </row>
    <row r="111" spans="1:7" x14ac:dyDescent="0.3">
      <c r="A111" s="44" t="s">
        <v>1618</v>
      </c>
      <c r="B111" s="171" t="s">
        <v>132</v>
      </c>
      <c r="C111" s="174"/>
      <c r="D111" s="174"/>
      <c r="E111" s="120"/>
      <c r="F111" s="174"/>
      <c r="G111" s="61"/>
    </row>
    <row r="112" spans="1:7" x14ac:dyDescent="0.3">
      <c r="A112" s="44" t="s">
        <v>1619</v>
      </c>
      <c r="B112" s="171" t="s">
        <v>132</v>
      </c>
      <c r="C112" s="174"/>
      <c r="D112" s="174"/>
      <c r="E112" s="120"/>
      <c r="F112" s="174"/>
      <c r="G112" s="61"/>
    </row>
    <row r="113" spans="1:7" x14ac:dyDescent="0.3">
      <c r="A113" s="44" t="s">
        <v>1620</v>
      </c>
      <c r="B113" s="171" t="s">
        <v>132</v>
      </c>
      <c r="C113" s="174"/>
      <c r="D113" s="174"/>
      <c r="E113" s="120"/>
      <c r="F113" s="174"/>
      <c r="G113" s="61"/>
    </row>
    <row r="114" spans="1:7" x14ac:dyDescent="0.3">
      <c r="A114" s="44" t="s">
        <v>1621</v>
      </c>
      <c r="B114" s="171" t="s">
        <v>132</v>
      </c>
      <c r="C114" s="174"/>
      <c r="D114" s="174"/>
      <c r="E114" s="120"/>
      <c r="F114" s="174"/>
      <c r="G114" s="61"/>
    </row>
    <row r="115" spans="1:7" x14ac:dyDescent="0.3">
      <c r="A115" s="44" t="s">
        <v>1622</v>
      </c>
      <c r="B115" s="171" t="s">
        <v>132</v>
      </c>
      <c r="C115" s="174"/>
      <c r="D115" s="174"/>
      <c r="E115" s="120"/>
      <c r="F115" s="174"/>
      <c r="G115" s="61"/>
    </row>
    <row r="116" spans="1:7" x14ac:dyDescent="0.3">
      <c r="A116" s="44" t="s">
        <v>1623</v>
      </c>
      <c r="B116" s="171" t="s">
        <v>132</v>
      </c>
      <c r="C116" s="174"/>
      <c r="D116" s="174"/>
      <c r="E116" s="120"/>
      <c r="F116" s="174"/>
      <c r="G116" s="61"/>
    </row>
    <row r="117" spans="1:7" x14ac:dyDescent="0.3">
      <c r="A117" s="44" t="s">
        <v>1624</v>
      </c>
      <c r="B117" s="171" t="s">
        <v>132</v>
      </c>
      <c r="C117" s="174"/>
      <c r="D117" s="174"/>
      <c r="E117" s="120"/>
      <c r="F117" s="174"/>
      <c r="G117" s="61"/>
    </row>
    <row r="118" spans="1:7" x14ac:dyDescent="0.3">
      <c r="A118" s="44" t="s">
        <v>1625</v>
      </c>
      <c r="B118" s="171" t="s">
        <v>132</v>
      </c>
      <c r="C118" s="174"/>
      <c r="D118" s="174"/>
      <c r="E118" s="120"/>
      <c r="F118" s="174"/>
      <c r="G118" s="61"/>
    </row>
    <row r="119" spans="1:7" x14ac:dyDescent="0.3">
      <c r="A119" s="44" t="s">
        <v>1626</v>
      </c>
      <c r="B119" s="171" t="s">
        <v>132</v>
      </c>
      <c r="C119" s="174"/>
      <c r="D119" s="174"/>
      <c r="E119" s="120"/>
      <c r="F119" s="174"/>
      <c r="G119" s="61"/>
    </row>
    <row r="120" spans="1:7" x14ac:dyDescent="0.3">
      <c r="A120" s="63"/>
      <c r="B120" s="63" t="s">
        <v>1171</v>
      </c>
      <c r="C120" s="63" t="s">
        <v>471</v>
      </c>
      <c r="D120" s="63" t="s">
        <v>472</v>
      </c>
      <c r="E120" s="63"/>
      <c r="F120" s="63" t="s">
        <v>439</v>
      </c>
      <c r="G120" s="63"/>
    </row>
    <row r="121" spans="1:7" x14ac:dyDescent="0.3">
      <c r="A121" s="44" t="s">
        <v>1345</v>
      </c>
      <c r="B121" s="169" t="s">
        <v>2377</v>
      </c>
      <c r="C121" s="174">
        <v>0.29366120630451081</v>
      </c>
      <c r="D121" s="174">
        <v>0.28118735784871501</v>
      </c>
      <c r="E121" s="120"/>
      <c r="F121" s="174">
        <v>0.28684862796974042</v>
      </c>
      <c r="G121" s="61"/>
    </row>
    <row r="122" spans="1:7" x14ac:dyDescent="0.3">
      <c r="A122" s="44" t="s">
        <v>1346</v>
      </c>
      <c r="B122" s="169" t="s">
        <v>2378</v>
      </c>
      <c r="C122" s="174">
        <v>9.8855460735624706E-2</v>
      </c>
      <c r="D122" s="174">
        <v>6.2832083265943306E-2</v>
      </c>
      <c r="E122" s="120"/>
      <c r="F122" s="174">
        <v>7.9181333559486311E-2</v>
      </c>
      <c r="G122" s="61"/>
    </row>
    <row r="123" spans="1:7" x14ac:dyDescent="0.3">
      <c r="A123" s="44" t="s">
        <v>1347</v>
      </c>
      <c r="B123" s="169" t="s">
        <v>2379</v>
      </c>
      <c r="C123" s="174">
        <v>0.10741643221778935</v>
      </c>
      <c r="D123" s="174">
        <v>9.2780853513182368E-2</v>
      </c>
      <c r="E123" s="120"/>
      <c r="F123" s="174">
        <v>9.9423227333734251E-2</v>
      </c>
      <c r="G123" s="61"/>
    </row>
    <row r="124" spans="1:7" x14ac:dyDescent="0.3">
      <c r="A124" s="44" t="s">
        <v>1348</v>
      </c>
      <c r="B124" s="169" t="s">
        <v>2380</v>
      </c>
      <c r="C124" s="174">
        <v>0.28668164097860466</v>
      </c>
      <c r="D124" s="174">
        <v>0.3580763863887832</v>
      </c>
      <c r="E124" s="120"/>
      <c r="F124" s="174">
        <v>0.32567380105826577</v>
      </c>
      <c r="G124" s="61"/>
    </row>
    <row r="125" spans="1:7" x14ac:dyDescent="0.3">
      <c r="A125" s="44" t="s">
        <v>1349</v>
      </c>
      <c r="B125" s="169" t="s">
        <v>2381</v>
      </c>
      <c r="C125" s="174">
        <v>0.21338525976347036</v>
      </c>
      <c r="D125" s="174">
        <v>0.20512331898337596</v>
      </c>
      <c r="E125" s="120"/>
      <c r="F125" s="174">
        <v>0.20887301007877312</v>
      </c>
      <c r="G125" s="61"/>
    </row>
    <row r="126" spans="1:7" x14ac:dyDescent="0.3">
      <c r="A126" s="44" t="s">
        <v>1350</v>
      </c>
      <c r="B126" s="169"/>
      <c r="C126" s="174"/>
      <c r="D126" s="174"/>
      <c r="E126" s="120"/>
      <c r="F126" s="174"/>
      <c r="G126" s="61"/>
    </row>
    <row r="127" spans="1:7" x14ac:dyDescent="0.3">
      <c r="A127" s="44" t="s">
        <v>1351</v>
      </c>
      <c r="B127" s="169"/>
      <c r="C127" s="174"/>
      <c r="D127" s="174"/>
      <c r="E127" s="120"/>
      <c r="F127" s="174"/>
      <c r="G127" s="61"/>
    </row>
    <row r="128" spans="1:7" x14ac:dyDescent="0.3">
      <c r="A128" s="44" t="s">
        <v>1352</v>
      </c>
      <c r="B128" s="169"/>
      <c r="C128" s="174"/>
      <c r="D128" s="174"/>
      <c r="E128" s="120"/>
      <c r="F128" s="174"/>
      <c r="G128" s="61"/>
    </row>
    <row r="129" spans="1:7" x14ac:dyDescent="0.3">
      <c r="A129" s="44" t="s">
        <v>1353</v>
      </c>
      <c r="B129" s="169"/>
      <c r="C129" s="174"/>
      <c r="D129" s="174"/>
      <c r="E129" s="120"/>
      <c r="F129" s="174"/>
      <c r="G129" s="61"/>
    </row>
    <row r="130" spans="1:7" x14ac:dyDescent="0.3">
      <c r="A130" s="44" t="s">
        <v>1354</v>
      </c>
      <c r="B130" s="169"/>
      <c r="C130" s="174"/>
      <c r="D130" s="174"/>
      <c r="E130" s="120"/>
      <c r="F130" s="174"/>
      <c r="G130" s="61"/>
    </row>
    <row r="131" spans="1:7" x14ac:dyDescent="0.3">
      <c r="A131" s="44" t="s">
        <v>1355</v>
      </c>
      <c r="B131" s="169"/>
      <c r="C131" s="174"/>
      <c r="D131" s="174"/>
      <c r="E131" s="120"/>
      <c r="F131" s="174"/>
      <c r="G131" s="61"/>
    </row>
    <row r="132" spans="1:7" x14ac:dyDescent="0.3">
      <c r="A132" s="44" t="s">
        <v>1356</v>
      </c>
      <c r="B132" s="169"/>
      <c r="C132" s="174"/>
      <c r="D132" s="174"/>
      <c r="E132" s="120"/>
      <c r="F132" s="174"/>
      <c r="G132" s="61"/>
    </row>
    <row r="133" spans="1:7" x14ac:dyDescent="0.3">
      <c r="A133" s="44" t="s">
        <v>1357</v>
      </c>
      <c r="B133" s="169"/>
      <c r="C133" s="174"/>
      <c r="D133" s="174"/>
      <c r="E133" s="120"/>
      <c r="F133" s="174"/>
      <c r="G133" s="61"/>
    </row>
    <row r="134" spans="1:7" x14ac:dyDescent="0.3">
      <c r="A134" s="44" t="s">
        <v>1358</v>
      </c>
      <c r="B134" s="169"/>
      <c r="C134" s="174"/>
      <c r="D134" s="174"/>
      <c r="E134" s="120"/>
      <c r="F134" s="174"/>
      <c r="G134" s="61"/>
    </row>
    <row r="135" spans="1:7" x14ac:dyDescent="0.3">
      <c r="A135" s="44" t="s">
        <v>1359</v>
      </c>
      <c r="B135" s="169"/>
      <c r="C135" s="174"/>
      <c r="D135" s="174"/>
      <c r="E135" s="120"/>
      <c r="F135" s="174"/>
      <c r="G135" s="61"/>
    </row>
    <row r="136" spans="1:7" x14ac:dyDescent="0.3">
      <c r="A136" s="44" t="s">
        <v>1360</v>
      </c>
      <c r="B136" s="169"/>
      <c r="C136" s="174"/>
      <c r="D136" s="174"/>
      <c r="E136" s="120"/>
      <c r="F136" s="174"/>
      <c r="G136" s="61"/>
    </row>
    <row r="137" spans="1:7" x14ac:dyDescent="0.3">
      <c r="A137" s="44" t="s">
        <v>1361</v>
      </c>
      <c r="B137" s="169"/>
      <c r="C137" s="174"/>
      <c r="D137" s="174"/>
      <c r="E137" s="120"/>
      <c r="F137" s="174"/>
      <c r="G137" s="61"/>
    </row>
    <row r="138" spans="1:7" x14ac:dyDescent="0.3">
      <c r="A138" s="44" t="s">
        <v>1362</v>
      </c>
      <c r="B138" s="169"/>
      <c r="C138" s="174"/>
      <c r="D138" s="174"/>
      <c r="E138" s="120"/>
      <c r="F138" s="174"/>
      <c r="G138" s="61"/>
    </row>
    <row r="139" spans="1:7" x14ac:dyDescent="0.3">
      <c r="A139" s="44" t="s">
        <v>1363</v>
      </c>
      <c r="B139" s="169"/>
      <c r="C139" s="174"/>
      <c r="D139" s="174"/>
      <c r="E139" s="120"/>
      <c r="F139" s="174"/>
      <c r="G139" s="61"/>
    </row>
    <row r="140" spans="1:7" x14ac:dyDescent="0.3">
      <c r="A140" s="44" t="s">
        <v>1364</v>
      </c>
      <c r="B140" s="169"/>
      <c r="C140" s="174"/>
      <c r="D140" s="174"/>
      <c r="E140" s="120"/>
      <c r="F140" s="174"/>
      <c r="G140" s="61"/>
    </row>
    <row r="141" spans="1:7" x14ac:dyDescent="0.3">
      <c r="A141" s="44" t="s">
        <v>1365</v>
      </c>
      <c r="B141" s="169"/>
      <c r="C141" s="174"/>
      <c r="D141" s="174"/>
      <c r="E141" s="120"/>
      <c r="F141" s="174"/>
      <c r="G141" s="61"/>
    </row>
    <row r="142" spans="1:7" x14ac:dyDescent="0.3">
      <c r="A142" s="44" t="s">
        <v>1366</v>
      </c>
      <c r="B142" s="169"/>
      <c r="C142" s="174"/>
      <c r="D142" s="174"/>
      <c r="E142" s="120"/>
      <c r="F142" s="174"/>
      <c r="G142" s="61"/>
    </row>
    <row r="143" spans="1:7" x14ac:dyDescent="0.3">
      <c r="A143" s="44" t="s">
        <v>1367</v>
      </c>
      <c r="B143" s="169"/>
      <c r="C143" s="174"/>
      <c r="D143" s="174"/>
      <c r="E143" s="120"/>
      <c r="F143" s="174"/>
      <c r="G143" s="61"/>
    </row>
    <row r="144" spans="1:7" x14ac:dyDescent="0.3">
      <c r="A144" s="44" t="s">
        <v>1368</v>
      </c>
      <c r="B144" s="169"/>
      <c r="C144" s="174"/>
      <c r="D144" s="174"/>
      <c r="E144" s="120"/>
      <c r="F144" s="174"/>
      <c r="G144" s="61"/>
    </row>
    <row r="145" spans="1:7" x14ac:dyDescent="0.3">
      <c r="A145" s="44" t="s">
        <v>1369</v>
      </c>
      <c r="B145" s="169"/>
      <c r="C145" s="174"/>
      <c r="D145" s="174"/>
      <c r="E145" s="120"/>
      <c r="F145" s="174"/>
      <c r="G145" s="61"/>
    </row>
    <row r="146" spans="1:7" x14ac:dyDescent="0.3">
      <c r="A146" s="44" t="s">
        <v>1370</v>
      </c>
      <c r="B146" s="169"/>
      <c r="C146" s="174"/>
      <c r="D146" s="174"/>
      <c r="E146" s="120"/>
      <c r="F146" s="174"/>
      <c r="G146" s="61"/>
    </row>
    <row r="147" spans="1:7" x14ac:dyDescent="0.3">
      <c r="A147" s="44" t="s">
        <v>1371</v>
      </c>
      <c r="B147" s="169"/>
      <c r="C147" s="174"/>
      <c r="D147" s="174"/>
      <c r="E147" s="120"/>
      <c r="F147" s="174"/>
      <c r="G147" s="61"/>
    </row>
    <row r="148" spans="1:7" x14ac:dyDescent="0.3">
      <c r="A148" s="44" t="s">
        <v>1372</v>
      </c>
      <c r="B148" s="169"/>
      <c r="C148" s="174"/>
      <c r="D148" s="174"/>
      <c r="E148" s="120"/>
      <c r="F148" s="174"/>
      <c r="G148" s="61"/>
    </row>
    <row r="149" spans="1:7" x14ac:dyDescent="0.3">
      <c r="A149" s="44" t="s">
        <v>1373</v>
      </c>
      <c r="B149" s="169"/>
      <c r="C149" s="174"/>
      <c r="D149" s="174"/>
      <c r="E149" s="120"/>
      <c r="F149" s="174"/>
      <c r="G149" s="61"/>
    </row>
    <row r="150" spans="1:7" x14ac:dyDescent="0.3">
      <c r="A150" s="44" t="s">
        <v>1374</v>
      </c>
      <c r="B150" s="169"/>
      <c r="C150" s="174"/>
      <c r="D150" s="174"/>
      <c r="E150" s="120"/>
      <c r="F150" s="174"/>
      <c r="G150" s="61"/>
    </row>
    <row r="151" spans="1:7" x14ac:dyDescent="0.3">
      <c r="A151" s="44" t="s">
        <v>1375</v>
      </c>
      <c r="B151" s="169"/>
      <c r="C151" s="174"/>
      <c r="D151" s="174"/>
      <c r="E151" s="120"/>
      <c r="F151" s="174"/>
      <c r="G151" s="61"/>
    </row>
    <row r="152" spans="1:7" x14ac:dyDescent="0.3">
      <c r="A152" s="44" t="s">
        <v>1376</v>
      </c>
      <c r="B152" s="169"/>
      <c r="C152" s="174"/>
      <c r="D152" s="174"/>
      <c r="E152" s="120"/>
      <c r="F152" s="174"/>
      <c r="G152" s="61"/>
    </row>
    <row r="153" spans="1:7" x14ac:dyDescent="0.3">
      <c r="A153" s="44" t="s">
        <v>1377</v>
      </c>
      <c r="B153" s="169"/>
      <c r="C153" s="174"/>
      <c r="D153" s="174"/>
      <c r="E153" s="120"/>
      <c r="F153" s="174"/>
      <c r="G153" s="61"/>
    </row>
    <row r="154" spans="1:7" x14ac:dyDescent="0.3">
      <c r="A154" s="44" t="s">
        <v>1378</v>
      </c>
      <c r="B154" s="169"/>
      <c r="C154" s="174"/>
      <c r="D154" s="174"/>
      <c r="E154" s="120"/>
      <c r="F154" s="174"/>
      <c r="G154" s="61"/>
    </row>
    <row r="155" spans="1:7" x14ac:dyDescent="0.3">
      <c r="A155" s="44" t="s">
        <v>1379</v>
      </c>
      <c r="B155" s="169"/>
      <c r="C155" s="174"/>
      <c r="D155" s="174"/>
      <c r="E155" s="120"/>
      <c r="F155" s="174"/>
      <c r="G155" s="61"/>
    </row>
    <row r="156" spans="1:7" x14ac:dyDescent="0.3">
      <c r="A156" s="44" t="s">
        <v>1380</v>
      </c>
      <c r="B156" s="169"/>
      <c r="C156" s="174"/>
      <c r="D156" s="174"/>
      <c r="E156" s="120"/>
      <c r="F156" s="174"/>
      <c r="G156" s="61"/>
    </row>
    <row r="157" spans="1:7" x14ac:dyDescent="0.3">
      <c r="A157" s="44" t="s">
        <v>1381</v>
      </c>
      <c r="B157" s="169"/>
      <c r="C157" s="174"/>
      <c r="D157" s="174"/>
      <c r="E157" s="120"/>
      <c r="F157" s="174"/>
      <c r="G157" s="61"/>
    </row>
    <row r="158" spans="1:7" x14ac:dyDescent="0.3">
      <c r="A158" s="44" t="s">
        <v>1382</v>
      </c>
      <c r="B158" s="169"/>
      <c r="C158" s="174"/>
      <c r="D158" s="174"/>
      <c r="E158" s="120"/>
      <c r="F158" s="174"/>
      <c r="G158" s="61"/>
    </row>
    <row r="159" spans="1:7" x14ac:dyDescent="0.3">
      <c r="A159" s="44" t="s">
        <v>1383</v>
      </c>
      <c r="B159" s="169"/>
      <c r="C159" s="174"/>
      <c r="D159" s="174"/>
      <c r="E159" s="120"/>
      <c r="F159" s="174"/>
      <c r="G159" s="61"/>
    </row>
    <row r="160" spans="1:7" x14ac:dyDescent="0.3">
      <c r="A160" s="44" t="s">
        <v>1384</v>
      </c>
      <c r="B160" s="169"/>
      <c r="C160" s="174"/>
      <c r="D160" s="174"/>
      <c r="E160" s="120"/>
      <c r="F160" s="174"/>
      <c r="G160" s="61"/>
    </row>
    <row r="161" spans="1:7" x14ac:dyDescent="0.3">
      <c r="A161" s="44" t="s">
        <v>1385</v>
      </c>
      <c r="B161" s="169"/>
      <c r="C161" s="174"/>
      <c r="D161" s="174"/>
      <c r="E161" s="120"/>
      <c r="F161" s="174"/>
      <c r="G161" s="61"/>
    </row>
    <row r="162" spans="1:7" x14ac:dyDescent="0.3">
      <c r="A162" s="44" t="s">
        <v>1386</v>
      </c>
      <c r="B162" s="169"/>
      <c r="C162" s="174"/>
      <c r="D162" s="174"/>
      <c r="E162" s="120"/>
      <c r="F162" s="174"/>
      <c r="G162" s="61"/>
    </row>
    <row r="163" spans="1:7" x14ac:dyDescent="0.3">
      <c r="A163" s="44" t="s">
        <v>1387</v>
      </c>
      <c r="B163" s="169"/>
      <c r="C163" s="174"/>
      <c r="D163" s="174"/>
      <c r="E163" s="120"/>
      <c r="F163" s="174"/>
      <c r="G163" s="61"/>
    </row>
    <row r="164" spans="1:7" x14ac:dyDescent="0.3">
      <c r="A164" s="44" t="s">
        <v>1388</v>
      </c>
      <c r="B164" s="169"/>
      <c r="C164" s="174"/>
      <c r="D164" s="174"/>
      <c r="E164" s="120"/>
      <c r="F164" s="174"/>
      <c r="G164" s="61"/>
    </row>
    <row r="165" spans="1:7" x14ac:dyDescent="0.3">
      <c r="A165" s="44" t="s">
        <v>1389</v>
      </c>
      <c r="B165" s="169"/>
      <c r="C165" s="174"/>
      <c r="D165" s="174"/>
      <c r="E165" s="120"/>
      <c r="F165" s="174"/>
      <c r="G165" s="61"/>
    </row>
    <row r="166" spans="1:7" x14ac:dyDescent="0.3">
      <c r="A166" s="44" t="s">
        <v>1390</v>
      </c>
      <c r="B166" s="169"/>
      <c r="C166" s="174"/>
      <c r="D166" s="174"/>
      <c r="E166" s="120"/>
      <c r="F166" s="174"/>
      <c r="G166" s="61"/>
    </row>
    <row r="167" spans="1:7" x14ac:dyDescent="0.3">
      <c r="A167" s="44" t="s">
        <v>1391</v>
      </c>
      <c r="B167" s="169"/>
      <c r="C167" s="174"/>
      <c r="D167" s="174"/>
      <c r="E167" s="120"/>
      <c r="F167" s="174"/>
      <c r="G167" s="61"/>
    </row>
    <row r="168" spans="1:7" x14ac:dyDescent="0.3">
      <c r="A168" s="44" t="s">
        <v>1392</v>
      </c>
      <c r="B168" s="169"/>
      <c r="C168" s="174"/>
      <c r="D168" s="174"/>
      <c r="E168" s="120"/>
      <c r="F168" s="174"/>
      <c r="G168" s="61"/>
    </row>
    <row r="169" spans="1:7" x14ac:dyDescent="0.3">
      <c r="A169" s="44" t="s">
        <v>1393</v>
      </c>
      <c r="B169" s="169"/>
      <c r="C169" s="174"/>
      <c r="D169" s="174"/>
      <c r="E169" s="120"/>
      <c r="F169" s="174"/>
      <c r="G169" s="61"/>
    </row>
    <row r="170" spans="1:7" x14ac:dyDescent="0.3">
      <c r="A170" s="44" t="s">
        <v>1394</v>
      </c>
      <c r="B170" s="169"/>
      <c r="C170" s="174"/>
      <c r="D170" s="174"/>
      <c r="E170" s="120"/>
      <c r="F170" s="174"/>
      <c r="G170" s="61"/>
    </row>
    <row r="171" spans="1:7" x14ac:dyDescent="0.3">
      <c r="A171" s="63"/>
      <c r="B171" s="63" t="s">
        <v>594</v>
      </c>
      <c r="C171" s="63" t="s">
        <v>471</v>
      </c>
      <c r="D171" s="63" t="s">
        <v>472</v>
      </c>
      <c r="E171" s="63"/>
      <c r="F171" s="63" t="s">
        <v>439</v>
      </c>
      <c r="G171" s="63"/>
    </row>
    <row r="172" spans="1:7" x14ac:dyDescent="0.3">
      <c r="A172" s="44" t="s">
        <v>1395</v>
      </c>
      <c r="B172" s="44" t="s">
        <v>596</v>
      </c>
      <c r="C172" s="174">
        <v>0</v>
      </c>
      <c r="D172" s="174">
        <v>0</v>
      </c>
      <c r="E172" s="121"/>
      <c r="F172" s="174">
        <v>0</v>
      </c>
      <c r="G172" s="61"/>
    </row>
    <row r="173" spans="1:7" x14ac:dyDescent="0.3">
      <c r="A173" s="44" t="s">
        <v>1396</v>
      </c>
      <c r="B173" s="44" t="s">
        <v>598</v>
      </c>
      <c r="C173" s="174">
        <f>C176+C177+C178</f>
        <v>0.999999999999998</v>
      </c>
      <c r="D173" s="174">
        <f>D176+D177+D178</f>
        <v>1.0000000000000002</v>
      </c>
      <c r="E173" s="121"/>
      <c r="F173" s="174">
        <f>F176+F177+F178</f>
        <v>1.0000000000000004</v>
      </c>
      <c r="G173" s="61"/>
    </row>
    <row r="174" spans="1:7" x14ac:dyDescent="0.3">
      <c r="A174" s="44" t="s">
        <v>1397</v>
      </c>
      <c r="B174" s="44" t="s">
        <v>128</v>
      </c>
      <c r="C174" s="174">
        <v>0</v>
      </c>
      <c r="D174" s="174">
        <v>0</v>
      </c>
      <c r="E174" s="121"/>
      <c r="F174" s="174">
        <v>0</v>
      </c>
      <c r="G174" s="61"/>
    </row>
    <row r="175" spans="1:7" x14ac:dyDescent="0.3">
      <c r="A175" s="44" t="s">
        <v>1398</v>
      </c>
      <c r="B175" s="154" t="s">
        <v>2382</v>
      </c>
      <c r="C175" s="174"/>
      <c r="D175" s="174"/>
      <c r="E175" s="121"/>
      <c r="F175" s="174"/>
      <c r="G175" s="61"/>
    </row>
    <row r="176" spans="1:7" x14ac:dyDescent="0.3">
      <c r="A176" s="44" t="s">
        <v>1399</v>
      </c>
      <c r="B176" s="154" t="s">
        <v>2383</v>
      </c>
      <c r="C176" s="174">
        <v>0.22730301933705616</v>
      </c>
      <c r="D176" s="174">
        <v>0.1539770736949316</v>
      </c>
      <c r="E176" s="121"/>
      <c r="F176" s="174">
        <v>0.18725613641809799</v>
      </c>
      <c r="G176" s="61"/>
    </row>
    <row r="177" spans="1:7" x14ac:dyDescent="0.3">
      <c r="A177" s="44" t="s">
        <v>1400</v>
      </c>
      <c r="B177" s="154" t="s">
        <v>2384</v>
      </c>
      <c r="C177" s="174"/>
      <c r="D177" s="174"/>
      <c r="E177" s="121"/>
      <c r="F177" s="174"/>
      <c r="G177" s="61"/>
    </row>
    <row r="178" spans="1:7" x14ac:dyDescent="0.3">
      <c r="A178" s="44" t="s">
        <v>1401</v>
      </c>
      <c r="B178" s="154" t="s">
        <v>2385</v>
      </c>
      <c r="C178" s="174">
        <v>0.7726969806629419</v>
      </c>
      <c r="D178" s="174">
        <v>0.84602292630506859</v>
      </c>
      <c r="E178" s="121"/>
      <c r="F178" s="174">
        <v>0.81274386358190254</v>
      </c>
      <c r="G178" s="61"/>
    </row>
    <row r="179" spans="1:7" x14ac:dyDescent="0.3">
      <c r="A179" s="44" t="s">
        <v>1402</v>
      </c>
      <c r="B179" s="154"/>
      <c r="C179" s="174"/>
      <c r="D179" s="174"/>
      <c r="E179" s="121"/>
      <c r="F179" s="174"/>
      <c r="G179" s="61"/>
    </row>
    <row r="180" spans="1:7" x14ac:dyDescent="0.3">
      <c r="A180" s="44" t="s">
        <v>1403</v>
      </c>
      <c r="B180" s="154"/>
      <c r="C180" s="174"/>
      <c r="D180" s="174"/>
      <c r="E180" s="121"/>
      <c r="F180" s="174"/>
      <c r="G180" s="61"/>
    </row>
    <row r="181" spans="1:7" x14ac:dyDescent="0.3">
      <c r="A181" s="63"/>
      <c r="B181" s="63" t="s">
        <v>606</v>
      </c>
      <c r="C181" s="63" t="s">
        <v>471</v>
      </c>
      <c r="D181" s="63" t="s">
        <v>472</v>
      </c>
      <c r="E181" s="63"/>
      <c r="F181" s="63" t="s">
        <v>439</v>
      </c>
      <c r="G181" s="63"/>
    </row>
    <row r="182" spans="1:7" x14ac:dyDescent="0.3">
      <c r="A182" s="44" t="s">
        <v>1404</v>
      </c>
      <c r="B182" s="44" t="s">
        <v>608</v>
      </c>
      <c r="C182" s="174">
        <v>0.18680998192349671</v>
      </c>
      <c r="D182" s="174">
        <v>8.3824082794681481E-2</v>
      </c>
      <c r="E182" s="121"/>
      <c r="F182" s="174">
        <v>0.13056434869505895</v>
      </c>
      <c r="G182" s="61"/>
    </row>
    <row r="183" spans="1:7" x14ac:dyDescent="0.3">
      <c r="A183" s="44" t="s">
        <v>1405</v>
      </c>
      <c r="B183" s="44" t="s">
        <v>610</v>
      </c>
      <c r="C183" s="174">
        <v>0.81319001807650182</v>
      </c>
      <c r="D183" s="174">
        <v>0.91617591720531866</v>
      </c>
      <c r="E183" s="121"/>
      <c r="F183" s="174">
        <v>0.86943565130494005</v>
      </c>
      <c r="G183" s="61"/>
    </row>
    <row r="184" spans="1:7" x14ac:dyDescent="0.3">
      <c r="A184" s="44" t="s">
        <v>1406</v>
      </c>
      <c r="B184" s="44" t="s">
        <v>128</v>
      </c>
      <c r="C184" s="174">
        <v>0</v>
      </c>
      <c r="D184" s="174">
        <v>0</v>
      </c>
      <c r="E184" s="121"/>
      <c r="F184" s="174">
        <v>0</v>
      </c>
      <c r="G184" s="61"/>
    </row>
    <row r="185" spans="1:7" x14ac:dyDescent="0.3">
      <c r="A185" s="44" t="s">
        <v>1407</v>
      </c>
      <c r="B185" s="154"/>
      <c r="C185" s="154"/>
      <c r="D185" s="154"/>
      <c r="E185" s="42"/>
      <c r="F185" s="154"/>
      <c r="G185" s="61"/>
    </row>
    <row r="186" spans="1:7" x14ac:dyDescent="0.3">
      <c r="A186" s="44" t="s">
        <v>1408</v>
      </c>
      <c r="B186" s="154"/>
      <c r="C186" s="154"/>
      <c r="D186" s="154"/>
      <c r="E186" s="42"/>
      <c r="F186" s="154"/>
      <c r="G186" s="61"/>
    </row>
    <row r="187" spans="1:7" x14ac:dyDescent="0.3">
      <c r="A187" s="44" t="s">
        <v>1409</v>
      </c>
      <c r="B187" s="154"/>
      <c r="C187" s="154"/>
      <c r="D187" s="154"/>
      <c r="E187" s="42"/>
      <c r="F187" s="154"/>
      <c r="G187" s="61"/>
    </row>
    <row r="188" spans="1:7" x14ac:dyDescent="0.3">
      <c r="A188" s="44" t="s">
        <v>1410</v>
      </c>
      <c r="B188" s="154"/>
      <c r="C188" s="154"/>
      <c r="D188" s="154"/>
      <c r="E188" s="42"/>
      <c r="F188" s="154"/>
      <c r="G188" s="61"/>
    </row>
    <row r="189" spans="1:7" x14ac:dyDescent="0.3">
      <c r="A189" s="44" t="s">
        <v>1411</v>
      </c>
      <c r="B189" s="154"/>
      <c r="C189" s="154"/>
      <c r="D189" s="154"/>
      <c r="E189" s="42"/>
      <c r="F189" s="154"/>
      <c r="G189" s="61"/>
    </row>
    <row r="190" spans="1:7" x14ac:dyDescent="0.3">
      <c r="A190" s="44" t="s">
        <v>1412</v>
      </c>
      <c r="B190" s="154"/>
      <c r="C190" s="154"/>
      <c r="D190" s="154"/>
      <c r="E190" s="42"/>
      <c r="F190" s="154"/>
      <c r="G190" s="61"/>
    </row>
    <row r="191" spans="1:7" x14ac:dyDescent="0.3">
      <c r="A191" s="63"/>
      <c r="B191" s="63" t="s">
        <v>618</v>
      </c>
      <c r="C191" s="63" t="s">
        <v>471</v>
      </c>
      <c r="D191" s="63" t="s">
        <v>472</v>
      </c>
      <c r="E191" s="63"/>
      <c r="F191" s="63" t="s">
        <v>439</v>
      </c>
      <c r="G191" s="63"/>
    </row>
    <row r="192" spans="1:7" x14ac:dyDescent="0.3">
      <c r="A192" s="44" t="s">
        <v>1413</v>
      </c>
      <c r="B192" s="40" t="s">
        <v>620</v>
      </c>
      <c r="C192" s="174">
        <v>4.9726833751551416E-2</v>
      </c>
      <c r="D192" s="174">
        <v>3.9790252695140881E-2</v>
      </c>
      <c r="E192" s="121"/>
      <c r="F192" s="174">
        <v>4.4299981159387838E-2</v>
      </c>
      <c r="G192" s="61"/>
    </row>
    <row r="193" spans="1:7" x14ac:dyDescent="0.3">
      <c r="A193" s="44" t="s">
        <v>1414</v>
      </c>
      <c r="B193" s="40" t="s">
        <v>622</v>
      </c>
      <c r="C193" s="174">
        <v>0.11850457059668973</v>
      </c>
      <c r="D193" s="174">
        <v>0.21986434447264724</v>
      </c>
      <c r="E193" s="121"/>
      <c r="F193" s="174">
        <v>0.17386209734327468</v>
      </c>
      <c r="G193" s="61"/>
    </row>
    <row r="194" spans="1:7" x14ac:dyDescent="0.3">
      <c r="A194" s="44" t="s">
        <v>1415</v>
      </c>
      <c r="B194" s="40" t="s">
        <v>624</v>
      </c>
      <c r="C194" s="174">
        <v>9.0820648196493575E-2</v>
      </c>
      <c r="D194" s="174">
        <v>2.9679047116134536E-2</v>
      </c>
      <c r="E194" s="120"/>
      <c r="F194" s="174">
        <v>5.7428231385490483E-2</v>
      </c>
      <c r="G194" s="61"/>
    </row>
    <row r="195" spans="1:7" x14ac:dyDescent="0.3">
      <c r="A195" s="44" t="s">
        <v>1416</v>
      </c>
      <c r="B195" s="40" t="s">
        <v>626</v>
      </c>
      <c r="C195" s="174">
        <v>0.16184620368335803</v>
      </c>
      <c r="D195" s="174">
        <v>0.12946305237531139</v>
      </c>
      <c r="E195" s="120"/>
      <c r="F195" s="174">
        <v>0.14416018193998179</v>
      </c>
      <c r="G195" s="61"/>
    </row>
    <row r="196" spans="1:7" x14ac:dyDescent="0.3">
      <c r="A196" s="44" t="s">
        <v>1417</v>
      </c>
      <c r="B196" s="40" t="s">
        <v>628</v>
      </c>
      <c r="C196" s="174">
        <v>0.57910174377190482</v>
      </c>
      <c r="D196" s="174">
        <v>0.58120330334076742</v>
      </c>
      <c r="E196" s="120"/>
      <c r="F196" s="174">
        <v>0.58024950817186538</v>
      </c>
      <c r="G196" s="61"/>
    </row>
    <row r="197" spans="1:7" x14ac:dyDescent="0.3">
      <c r="A197" s="44" t="s">
        <v>1906</v>
      </c>
      <c r="B197" s="172"/>
      <c r="C197" s="174"/>
      <c r="D197" s="174"/>
      <c r="E197" s="120"/>
      <c r="F197" s="174"/>
      <c r="G197" s="61"/>
    </row>
    <row r="198" spans="1:7" x14ac:dyDescent="0.3">
      <c r="A198" s="44" t="s">
        <v>1907</v>
      </c>
      <c r="B198" s="172"/>
      <c r="C198" s="174"/>
      <c r="D198" s="174"/>
      <c r="E198" s="120"/>
      <c r="F198" s="174"/>
      <c r="G198" s="61"/>
    </row>
    <row r="199" spans="1:7" x14ac:dyDescent="0.3">
      <c r="A199" s="44" t="s">
        <v>1908</v>
      </c>
      <c r="B199" s="180"/>
      <c r="C199" s="174"/>
      <c r="D199" s="174"/>
      <c r="E199" s="120"/>
      <c r="F199" s="174"/>
      <c r="G199" s="61"/>
    </row>
    <row r="200" spans="1:7" x14ac:dyDescent="0.3">
      <c r="A200" s="44" t="s">
        <v>1909</v>
      </c>
      <c r="B200" s="180"/>
      <c r="C200" s="174"/>
      <c r="D200" s="174"/>
      <c r="E200" s="120"/>
      <c r="F200" s="174"/>
      <c r="G200" s="61"/>
    </row>
    <row r="201" spans="1:7" x14ac:dyDescent="0.3">
      <c r="A201" s="63"/>
      <c r="B201" s="63" t="s">
        <v>633</v>
      </c>
      <c r="C201" s="63" t="s">
        <v>471</v>
      </c>
      <c r="D201" s="63" t="s">
        <v>472</v>
      </c>
      <c r="E201" s="63"/>
      <c r="F201" s="63" t="s">
        <v>439</v>
      </c>
      <c r="G201" s="63"/>
    </row>
    <row r="202" spans="1:7" x14ac:dyDescent="0.3">
      <c r="A202" s="44" t="s">
        <v>1418</v>
      </c>
      <c r="B202" s="44" t="s">
        <v>635</v>
      </c>
      <c r="C202" s="174">
        <v>2.2686608233463465E-4</v>
      </c>
      <c r="D202" s="174">
        <v>7.639089378784047E-5</v>
      </c>
      <c r="E202" s="121"/>
      <c r="F202" s="174">
        <v>1.4468422698765435E-4</v>
      </c>
      <c r="G202" s="61"/>
    </row>
    <row r="203" spans="1:7" x14ac:dyDescent="0.3">
      <c r="A203" s="44" t="s">
        <v>1910</v>
      </c>
      <c r="B203" s="181"/>
      <c r="C203" s="174"/>
      <c r="D203" s="174"/>
      <c r="E203" s="121"/>
      <c r="F203" s="174"/>
      <c r="G203" s="61"/>
    </row>
    <row r="204" spans="1:7" x14ac:dyDescent="0.3">
      <c r="A204" s="44" t="s">
        <v>1911</v>
      </c>
      <c r="B204" s="181"/>
      <c r="C204" s="174"/>
      <c r="D204" s="174"/>
      <c r="E204" s="121"/>
      <c r="F204" s="174"/>
      <c r="G204" s="61"/>
    </row>
    <row r="205" spans="1:7" x14ac:dyDescent="0.3">
      <c r="A205" s="44" t="s">
        <v>1912</v>
      </c>
      <c r="B205" s="181"/>
      <c r="C205" s="174"/>
      <c r="D205" s="174"/>
      <c r="E205" s="121"/>
      <c r="F205" s="174"/>
      <c r="G205" s="61"/>
    </row>
    <row r="206" spans="1:7" x14ac:dyDescent="0.3">
      <c r="A206" s="44" t="s">
        <v>1913</v>
      </c>
      <c r="B206" s="181"/>
      <c r="C206" s="174"/>
      <c r="D206" s="174"/>
      <c r="E206" s="121"/>
      <c r="F206" s="174"/>
      <c r="G206" s="61"/>
    </row>
    <row r="207" spans="1:7" x14ac:dyDescent="0.3">
      <c r="A207" s="44" t="s">
        <v>1914</v>
      </c>
      <c r="B207" s="169"/>
      <c r="C207" s="169"/>
      <c r="D207" s="169"/>
      <c r="E207" s="61"/>
      <c r="F207" s="169"/>
      <c r="G207" s="61"/>
    </row>
    <row r="208" spans="1:7" x14ac:dyDescent="0.3">
      <c r="A208" s="44" t="s">
        <v>1915</v>
      </c>
      <c r="B208" s="169"/>
      <c r="C208" s="169"/>
      <c r="D208" s="169"/>
      <c r="E208" s="61"/>
      <c r="F208" s="169"/>
      <c r="G208" s="61"/>
    </row>
    <row r="209" spans="1:7" x14ac:dyDescent="0.3">
      <c r="A209" s="44" t="s">
        <v>1916</v>
      </c>
      <c r="B209" s="169"/>
      <c r="C209" s="169"/>
      <c r="D209" s="169"/>
      <c r="E209" s="61"/>
      <c r="F209" s="169"/>
      <c r="G209" s="61"/>
    </row>
    <row r="210" spans="1:7" ht="18" x14ac:dyDescent="0.3">
      <c r="A210" s="116"/>
      <c r="B210" s="141" t="s">
        <v>1237</v>
      </c>
      <c r="C210" s="140"/>
      <c r="D210" s="140"/>
      <c r="E210" s="140"/>
      <c r="F210" s="140"/>
      <c r="G210" s="140"/>
    </row>
    <row r="211" spans="1:7" x14ac:dyDescent="0.3">
      <c r="A211" s="63"/>
      <c r="B211" s="63" t="s">
        <v>639</v>
      </c>
      <c r="C211" s="63" t="s">
        <v>640</v>
      </c>
      <c r="D211" s="63" t="s">
        <v>641</v>
      </c>
      <c r="E211" s="63"/>
      <c r="F211" s="63" t="s">
        <v>471</v>
      </c>
      <c r="G211" s="63" t="s">
        <v>642</v>
      </c>
    </row>
    <row r="212" spans="1:7" x14ac:dyDescent="0.3">
      <c r="A212" s="44" t="s">
        <v>1419</v>
      </c>
      <c r="B212" s="61" t="s">
        <v>644</v>
      </c>
      <c r="C212" s="175">
        <f>(C239/D239)*1000</f>
        <v>5137.007319625719</v>
      </c>
      <c r="D212" s="44"/>
      <c r="E212" s="58"/>
      <c r="F212" s="76"/>
      <c r="G212" s="76"/>
    </row>
    <row r="213" spans="1:7" x14ac:dyDescent="0.3">
      <c r="A213" s="58"/>
      <c r="B213" s="86"/>
      <c r="C213" s="58"/>
      <c r="D213" s="58"/>
      <c r="E213" s="58"/>
      <c r="F213" s="76"/>
      <c r="G213" s="76"/>
    </row>
    <row r="214" spans="1:7" x14ac:dyDescent="0.3">
      <c r="A214" s="44"/>
      <c r="B214" s="61" t="s">
        <v>645</v>
      </c>
      <c r="C214" s="58"/>
      <c r="D214" s="58"/>
      <c r="E214" s="58"/>
      <c r="F214" s="76"/>
      <c r="G214" s="76"/>
    </row>
    <row r="215" spans="1:7" x14ac:dyDescent="0.3">
      <c r="A215" s="44" t="s">
        <v>1420</v>
      </c>
      <c r="B215" s="169" t="s">
        <v>2386</v>
      </c>
      <c r="C215" s="157">
        <v>382.01870042000053</v>
      </c>
      <c r="D215" s="175">
        <v>453</v>
      </c>
      <c r="E215" s="58"/>
      <c r="F215" s="129">
        <f>IF($C$239=0,"",IF(C215="[for completion]","",IF(C215="","",C215/$C$239)))</f>
        <v>7.1368524704982561E-2</v>
      </c>
      <c r="G215" s="129">
        <f>IF($D$239=0,"",IF(D215="[for completion]","",IF(D215="","",D215/$D$239)))</f>
        <v>0.43474088291746643</v>
      </c>
    </row>
    <row r="216" spans="1:7" x14ac:dyDescent="0.3">
      <c r="A216" s="44" t="s">
        <v>1421</v>
      </c>
      <c r="B216" s="169" t="s">
        <v>2387</v>
      </c>
      <c r="C216" s="157">
        <v>922.97048582999969</v>
      </c>
      <c r="D216" s="175">
        <v>280</v>
      </c>
      <c r="E216" s="58"/>
      <c r="F216" s="129">
        <f t="shared" ref="F216:F238" si="1">IF($C$239=0,"",IF(C216="[for completion]","",IF(C216="","",C216/$C$239)))</f>
        <v>0.17242884143500797</v>
      </c>
      <c r="G216" s="129">
        <f t="shared" ref="G216:G238" si="2">IF($D$239=0,"",IF(D216="[for completion]","",IF(D216="","",D216/$D$239)))</f>
        <v>0.2687140115163148</v>
      </c>
    </row>
    <row r="217" spans="1:7" x14ac:dyDescent="0.3">
      <c r="A217" s="44" t="s">
        <v>1422</v>
      </c>
      <c r="B217" s="169" t="s">
        <v>2388</v>
      </c>
      <c r="C217" s="157">
        <v>2370.6087012099993</v>
      </c>
      <c r="D217" s="175">
        <v>253</v>
      </c>
      <c r="E217" s="58"/>
      <c r="F217" s="129">
        <f t="shared" si="1"/>
        <v>0.44287582118923596</v>
      </c>
      <c r="G217" s="129">
        <f t="shared" si="2"/>
        <v>0.24280230326295585</v>
      </c>
    </row>
    <row r="218" spans="1:7" x14ac:dyDescent="0.3">
      <c r="A218" s="44" t="s">
        <v>1423</v>
      </c>
      <c r="B218" s="169" t="s">
        <v>2389</v>
      </c>
      <c r="C218" s="157">
        <v>1425.3682265899999</v>
      </c>
      <c r="D218" s="175">
        <v>52</v>
      </c>
      <c r="E218" s="58"/>
      <c r="F218" s="129">
        <f t="shared" si="1"/>
        <v>0.26628651262685599</v>
      </c>
      <c r="G218" s="129">
        <f t="shared" si="2"/>
        <v>4.9904030710172742E-2</v>
      </c>
    </row>
    <row r="219" spans="1:7" x14ac:dyDescent="0.3">
      <c r="A219" s="44" t="s">
        <v>1424</v>
      </c>
      <c r="B219" s="169" t="s">
        <v>2389</v>
      </c>
      <c r="C219" s="157">
        <v>251.79551300000003</v>
      </c>
      <c r="D219" s="175">
        <v>4</v>
      </c>
      <c r="E219" s="58"/>
      <c r="F219" s="129">
        <f t="shared" si="1"/>
        <v>4.7040300043917509E-2</v>
      </c>
      <c r="G219" s="129">
        <f t="shared" si="2"/>
        <v>3.838771593090211E-3</v>
      </c>
    </row>
    <row r="220" spans="1:7" x14ac:dyDescent="0.3">
      <c r="A220" s="44" t="s">
        <v>1425</v>
      </c>
      <c r="B220" s="169" t="s">
        <v>2390</v>
      </c>
      <c r="C220" s="157"/>
      <c r="D220" s="175">
        <v>0</v>
      </c>
      <c r="E220" s="58"/>
      <c r="F220" s="129" t="str">
        <f t="shared" si="1"/>
        <v/>
      </c>
      <c r="G220" s="129">
        <f t="shared" si="2"/>
        <v>0</v>
      </c>
    </row>
    <row r="221" spans="1:7" x14ac:dyDescent="0.3">
      <c r="A221" s="44" t="s">
        <v>1426</v>
      </c>
      <c r="B221" s="169"/>
      <c r="C221" s="157"/>
      <c r="D221" s="175"/>
      <c r="E221" s="58"/>
      <c r="F221" s="129" t="str">
        <f t="shared" si="1"/>
        <v/>
      </c>
      <c r="G221" s="129" t="str">
        <f t="shared" si="2"/>
        <v/>
      </c>
    </row>
    <row r="222" spans="1:7" x14ac:dyDescent="0.3">
      <c r="A222" s="44" t="s">
        <v>1427</v>
      </c>
      <c r="B222" s="169"/>
      <c r="C222" s="157"/>
      <c r="D222" s="175"/>
      <c r="E222" s="58"/>
      <c r="F222" s="129" t="str">
        <f t="shared" si="1"/>
        <v/>
      </c>
      <c r="G222" s="129" t="str">
        <f t="shared" si="2"/>
        <v/>
      </c>
    </row>
    <row r="223" spans="1:7" x14ac:dyDescent="0.3">
      <c r="A223" s="44" t="s">
        <v>1428</v>
      </c>
      <c r="B223" s="169"/>
      <c r="C223" s="157"/>
      <c r="D223" s="175"/>
      <c r="E223" s="58"/>
      <c r="F223" s="129" t="str">
        <f t="shared" si="1"/>
        <v/>
      </c>
      <c r="G223" s="129" t="str">
        <f t="shared" si="2"/>
        <v/>
      </c>
    </row>
    <row r="224" spans="1:7" x14ac:dyDescent="0.3">
      <c r="A224" s="44" t="s">
        <v>1429</v>
      </c>
      <c r="B224" s="169"/>
      <c r="C224" s="157"/>
      <c r="D224" s="175"/>
      <c r="E224" s="61"/>
      <c r="F224" s="129" t="str">
        <f t="shared" si="1"/>
        <v/>
      </c>
      <c r="G224" s="129" t="str">
        <f t="shared" si="2"/>
        <v/>
      </c>
    </row>
    <row r="225" spans="1:7" x14ac:dyDescent="0.3">
      <c r="A225" s="44" t="s">
        <v>1430</v>
      </c>
      <c r="B225" s="169"/>
      <c r="C225" s="157"/>
      <c r="D225" s="175"/>
      <c r="E225" s="61"/>
      <c r="F225" s="129" t="str">
        <f t="shared" si="1"/>
        <v/>
      </c>
      <c r="G225" s="129" t="str">
        <f t="shared" si="2"/>
        <v/>
      </c>
    </row>
    <row r="226" spans="1:7" x14ac:dyDescent="0.3">
      <c r="A226" s="44" t="s">
        <v>1431</v>
      </c>
      <c r="B226" s="169"/>
      <c r="C226" s="157"/>
      <c r="D226" s="175"/>
      <c r="E226" s="61"/>
      <c r="F226" s="129" t="str">
        <f t="shared" si="1"/>
        <v/>
      </c>
      <c r="G226" s="129" t="str">
        <f t="shared" si="2"/>
        <v/>
      </c>
    </row>
    <row r="227" spans="1:7" x14ac:dyDescent="0.3">
      <c r="A227" s="44" t="s">
        <v>1432</v>
      </c>
      <c r="B227" s="169"/>
      <c r="C227" s="157"/>
      <c r="D227" s="175"/>
      <c r="E227" s="61"/>
      <c r="F227" s="129" t="str">
        <f t="shared" si="1"/>
        <v/>
      </c>
      <c r="G227" s="129" t="str">
        <f t="shared" si="2"/>
        <v/>
      </c>
    </row>
    <row r="228" spans="1:7" x14ac:dyDescent="0.3">
      <c r="A228" s="44" t="s">
        <v>1433</v>
      </c>
      <c r="B228" s="169"/>
      <c r="C228" s="157"/>
      <c r="D228" s="175"/>
      <c r="E228" s="61"/>
      <c r="F228" s="129" t="str">
        <f t="shared" si="1"/>
        <v/>
      </c>
      <c r="G228" s="129" t="str">
        <f t="shared" si="2"/>
        <v/>
      </c>
    </row>
    <row r="229" spans="1:7" x14ac:dyDescent="0.3">
      <c r="A229" s="44" t="s">
        <v>1434</v>
      </c>
      <c r="B229" s="169"/>
      <c r="C229" s="157"/>
      <c r="D229" s="175"/>
      <c r="E229" s="61"/>
      <c r="F229" s="129" t="str">
        <f t="shared" si="1"/>
        <v/>
      </c>
      <c r="G229" s="129" t="str">
        <f t="shared" si="2"/>
        <v/>
      </c>
    </row>
    <row r="230" spans="1:7" x14ac:dyDescent="0.3">
      <c r="A230" s="44" t="s">
        <v>1435</v>
      </c>
      <c r="B230" s="169"/>
      <c r="C230" s="157"/>
      <c r="D230" s="175"/>
      <c r="E230" s="44"/>
      <c r="F230" s="129" t="str">
        <f t="shared" si="1"/>
        <v/>
      </c>
      <c r="G230" s="129" t="str">
        <f t="shared" si="2"/>
        <v/>
      </c>
    </row>
    <row r="231" spans="1:7" x14ac:dyDescent="0.3">
      <c r="A231" s="44" t="s">
        <v>1436</v>
      </c>
      <c r="B231" s="169"/>
      <c r="C231" s="157"/>
      <c r="D231" s="175"/>
      <c r="E231" s="113"/>
      <c r="F231" s="129" t="str">
        <f t="shared" si="1"/>
        <v/>
      </c>
      <c r="G231" s="129" t="str">
        <f t="shared" si="2"/>
        <v/>
      </c>
    </row>
    <row r="232" spans="1:7" x14ac:dyDescent="0.3">
      <c r="A232" s="44" t="s">
        <v>1437</v>
      </c>
      <c r="B232" s="169"/>
      <c r="C232" s="157"/>
      <c r="D232" s="175"/>
      <c r="E232" s="113"/>
      <c r="F232" s="129" t="str">
        <f t="shared" si="1"/>
        <v/>
      </c>
      <c r="G232" s="129" t="str">
        <f t="shared" si="2"/>
        <v/>
      </c>
    </row>
    <row r="233" spans="1:7" x14ac:dyDescent="0.3">
      <c r="A233" s="44" t="s">
        <v>1438</v>
      </c>
      <c r="B233" s="169"/>
      <c r="C233" s="157"/>
      <c r="D233" s="175"/>
      <c r="E233" s="113"/>
      <c r="F233" s="129" t="str">
        <f t="shared" si="1"/>
        <v/>
      </c>
      <c r="G233" s="129" t="str">
        <f t="shared" si="2"/>
        <v/>
      </c>
    </row>
    <row r="234" spans="1:7" x14ac:dyDescent="0.3">
      <c r="A234" s="44" t="s">
        <v>1439</v>
      </c>
      <c r="B234" s="169"/>
      <c r="C234" s="157"/>
      <c r="D234" s="175"/>
      <c r="E234" s="113"/>
      <c r="F234" s="129" t="str">
        <f t="shared" si="1"/>
        <v/>
      </c>
      <c r="G234" s="129" t="str">
        <f t="shared" si="2"/>
        <v/>
      </c>
    </row>
    <row r="235" spans="1:7" x14ac:dyDescent="0.3">
      <c r="A235" s="44" t="s">
        <v>1440</v>
      </c>
      <c r="B235" s="169"/>
      <c r="C235" s="157"/>
      <c r="D235" s="175"/>
      <c r="E235" s="113"/>
      <c r="F235" s="129" t="str">
        <f t="shared" si="1"/>
        <v/>
      </c>
      <c r="G235" s="129" t="str">
        <f t="shared" si="2"/>
        <v/>
      </c>
    </row>
    <row r="236" spans="1:7" x14ac:dyDescent="0.3">
      <c r="A236" s="44" t="s">
        <v>1441</v>
      </c>
      <c r="B236" s="169"/>
      <c r="C236" s="157"/>
      <c r="D236" s="175"/>
      <c r="E236" s="113"/>
      <c r="F236" s="129" t="str">
        <f t="shared" si="1"/>
        <v/>
      </c>
      <c r="G236" s="129" t="str">
        <f t="shared" si="2"/>
        <v/>
      </c>
    </row>
    <row r="237" spans="1:7" x14ac:dyDescent="0.3">
      <c r="A237" s="44" t="s">
        <v>1442</v>
      </c>
      <c r="B237" s="169"/>
      <c r="C237" s="157"/>
      <c r="D237" s="175"/>
      <c r="E237" s="113"/>
      <c r="F237" s="129" t="str">
        <f t="shared" si="1"/>
        <v/>
      </c>
      <c r="G237" s="129" t="str">
        <f t="shared" si="2"/>
        <v/>
      </c>
    </row>
    <row r="238" spans="1:7" x14ac:dyDescent="0.3">
      <c r="A238" s="44" t="s">
        <v>1443</v>
      </c>
      <c r="B238" s="169"/>
      <c r="C238" s="157"/>
      <c r="D238" s="175"/>
      <c r="E238" s="113"/>
      <c r="F238" s="129" t="str">
        <f t="shared" si="1"/>
        <v/>
      </c>
      <c r="G238" s="129" t="str">
        <f t="shared" si="2"/>
        <v/>
      </c>
    </row>
    <row r="239" spans="1:7" x14ac:dyDescent="0.3">
      <c r="A239" s="44" t="s">
        <v>1444</v>
      </c>
      <c r="B239" s="70" t="s">
        <v>130</v>
      </c>
      <c r="C239" s="125">
        <f>SUM(C215:C238)</f>
        <v>5352.7616270499993</v>
      </c>
      <c r="D239" s="68">
        <f>SUM(D215:D238)</f>
        <v>1042</v>
      </c>
      <c r="E239" s="113"/>
      <c r="F239" s="138">
        <f>SUM(F215:F238)</f>
        <v>0.99999999999999989</v>
      </c>
      <c r="G239" s="138">
        <f>SUM(G215:G238)</f>
        <v>1.0000000000000002</v>
      </c>
    </row>
    <row r="240" spans="1:7" x14ac:dyDescent="0.3">
      <c r="A240" s="63"/>
      <c r="B240" s="63" t="s">
        <v>671</v>
      </c>
      <c r="C240" s="63" t="s">
        <v>640</v>
      </c>
      <c r="D240" s="63" t="s">
        <v>641</v>
      </c>
      <c r="E240" s="63"/>
      <c r="F240" s="63" t="s">
        <v>471</v>
      </c>
      <c r="G240" s="63" t="s">
        <v>642</v>
      </c>
    </row>
    <row r="241" spans="1:7" x14ac:dyDescent="0.3">
      <c r="A241" s="44" t="s">
        <v>1445</v>
      </c>
      <c r="B241" s="44" t="s">
        <v>673</v>
      </c>
      <c r="C241" s="174" t="s">
        <v>808</v>
      </c>
      <c r="D241" s="44"/>
      <c r="E241" s="44"/>
      <c r="F241" s="137"/>
      <c r="G241" s="137"/>
    </row>
    <row r="242" spans="1:7" x14ac:dyDescent="0.3">
      <c r="A242" s="44"/>
      <c r="B242" s="44"/>
      <c r="C242" s="44"/>
      <c r="D242" s="44"/>
      <c r="E242" s="44"/>
      <c r="F242" s="137"/>
      <c r="G242" s="137"/>
    </row>
    <row r="243" spans="1:7" x14ac:dyDescent="0.3">
      <c r="A243" s="44"/>
      <c r="B243" s="61" t="s">
        <v>674</v>
      </c>
      <c r="C243" s="44"/>
      <c r="D243" s="44"/>
      <c r="E243" s="44"/>
      <c r="F243" s="137"/>
      <c r="G243" s="137"/>
    </row>
    <row r="244" spans="1:7" x14ac:dyDescent="0.3">
      <c r="A244" s="44" t="s">
        <v>1446</v>
      </c>
      <c r="B244" s="44" t="s">
        <v>676</v>
      </c>
      <c r="C244" s="174" t="s">
        <v>808</v>
      </c>
      <c r="D244" s="174" t="s">
        <v>808</v>
      </c>
      <c r="E244" s="44"/>
      <c r="F244" s="129" t="str">
        <f>IF($C$252=0,"",IF(C244="[for completion]","",IF(C244="","",C244/$C$252)))</f>
        <v/>
      </c>
      <c r="G244" s="129" t="str">
        <f>IF($D$252=0,"",IF(D244="[for completion]","",IF(D244="","",D244/$D$252)))</f>
        <v/>
      </c>
    </row>
    <row r="245" spans="1:7" x14ac:dyDescent="0.3">
      <c r="A245" s="44" t="s">
        <v>1447</v>
      </c>
      <c r="B245" s="44" t="s">
        <v>678</v>
      </c>
      <c r="C245" s="174" t="s">
        <v>808</v>
      </c>
      <c r="D245" s="174" t="s">
        <v>808</v>
      </c>
      <c r="E245" s="44"/>
      <c r="F245" s="129" t="str">
        <f t="shared" ref="F245:F251" si="3">IF($C$252=0,"",IF(C245="[for completion]","",IF(C245="","",C245/$C$252)))</f>
        <v/>
      </c>
      <c r="G245" s="129" t="str">
        <f t="shared" ref="G245:G251" si="4">IF($D$252=0,"",IF(D245="[for completion]","",IF(D245="","",D245/$D$252)))</f>
        <v/>
      </c>
    </row>
    <row r="246" spans="1:7" x14ac:dyDescent="0.3">
      <c r="A246" s="44" t="s">
        <v>1448</v>
      </c>
      <c r="B246" s="44" t="s">
        <v>680</v>
      </c>
      <c r="C246" s="174" t="s">
        <v>808</v>
      </c>
      <c r="D246" s="174" t="s">
        <v>808</v>
      </c>
      <c r="E246" s="44"/>
      <c r="F246" s="129" t="str">
        <f t="shared" si="3"/>
        <v/>
      </c>
      <c r="G246" s="129" t="str">
        <f t="shared" si="4"/>
        <v/>
      </c>
    </row>
    <row r="247" spans="1:7" x14ac:dyDescent="0.3">
      <c r="A247" s="44" t="s">
        <v>1449</v>
      </c>
      <c r="B247" s="44" t="s">
        <v>682</v>
      </c>
      <c r="C247" s="174" t="s">
        <v>808</v>
      </c>
      <c r="D247" s="174" t="s">
        <v>808</v>
      </c>
      <c r="E247" s="44"/>
      <c r="F247" s="129" t="str">
        <f t="shared" si="3"/>
        <v/>
      </c>
      <c r="G247" s="129" t="str">
        <f t="shared" si="4"/>
        <v/>
      </c>
    </row>
    <row r="248" spans="1:7" x14ac:dyDescent="0.3">
      <c r="A248" s="44" t="s">
        <v>1450</v>
      </c>
      <c r="B248" s="44" t="s">
        <v>684</v>
      </c>
      <c r="C248" s="174" t="s">
        <v>808</v>
      </c>
      <c r="D248" s="174" t="s">
        <v>808</v>
      </c>
      <c r="E248" s="44"/>
      <c r="F248" s="129" t="str">
        <f>IF($C$252=0,"",IF(C248="[for completion]","",IF(C248="","",C248/$C$252)))</f>
        <v/>
      </c>
      <c r="G248" s="129" t="str">
        <f t="shared" si="4"/>
        <v/>
      </c>
    </row>
    <row r="249" spans="1:7" x14ac:dyDescent="0.3">
      <c r="A249" s="44" t="s">
        <v>1451</v>
      </c>
      <c r="B249" s="44" t="s">
        <v>686</v>
      </c>
      <c r="C249" s="174" t="s">
        <v>808</v>
      </c>
      <c r="D249" s="174" t="s">
        <v>808</v>
      </c>
      <c r="E249" s="44"/>
      <c r="F249" s="129" t="str">
        <f t="shared" si="3"/>
        <v/>
      </c>
      <c r="G249" s="129" t="str">
        <f t="shared" si="4"/>
        <v/>
      </c>
    </row>
    <row r="250" spans="1:7" x14ac:dyDescent="0.3">
      <c r="A250" s="44" t="s">
        <v>1452</v>
      </c>
      <c r="B250" s="44" t="s">
        <v>688</v>
      </c>
      <c r="C250" s="174" t="s">
        <v>808</v>
      </c>
      <c r="D250" s="174" t="s">
        <v>808</v>
      </c>
      <c r="E250" s="44"/>
      <c r="F250" s="129" t="str">
        <f t="shared" si="3"/>
        <v/>
      </c>
      <c r="G250" s="129" t="str">
        <f t="shared" si="4"/>
        <v/>
      </c>
    </row>
    <row r="251" spans="1:7" x14ac:dyDescent="0.3">
      <c r="A251" s="44" t="s">
        <v>1453</v>
      </c>
      <c r="B251" s="44" t="s">
        <v>690</v>
      </c>
      <c r="C251" s="174" t="s">
        <v>808</v>
      </c>
      <c r="D251" s="174" t="s">
        <v>808</v>
      </c>
      <c r="E251" s="44"/>
      <c r="F251" s="129" t="str">
        <f t="shared" si="3"/>
        <v/>
      </c>
      <c r="G251" s="129" t="str">
        <f t="shared" si="4"/>
        <v/>
      </c>
    </row>
    <row r="252" spans="1:7" x14ac:dyDescent="0.3">
      <c r="A252" s="44" t="s">
        <v>1454</v>
      </c>
      <c r="B252" s="70" t="s">
        <v>130</v>
      </c>
      <c r="C252" s="123">
        <f>SUM(C244:C251)</f>
        <v>0</v>
      </c>
      <c r="D252" s="124">
        <f>SUM(D244:D251)</f>
        <v>0</v>
      </c>
      <c r="E252" s="44"/>
      <c r="F252" s="138">
        <f>SUM(F241:F251)</f>
        <v>0</v>
      </c>
      <c r="G252" s="138">
        <f>SUM(G241:G251)</f>
        <v>0</v>
      </c>
    </row>
    <row r="253" spans="1:7" x14ac:dyDescent="0.3">
      <c r="A253" s="44" t="s">
        <v>1455</v>
      </c>
      <c r="B253" s="72" t="s">
        <v>693</v>
      </c>
      <c r="C253" s="157"/>
      <c r="D253" s="175"/>
      <c r="E253" s="44"/>
      <c r="F253" s="129" t="s">
        <v>1258</v>
      </c>
      <c r="G253" s="129" t="s">
        <v>1258</v>
      </c>
    </row>
    <row r="254" spans="1:7" x14ac:dyDescent="0.3">
      <c r="A254" s="44" t="s">
        <v>1456</v>
      </c>
      <c r="B254" s="72" t="s">
        <v>695</v>
      </c>
      <c r="C254" s="157"/>
      <c r="D254" s="175"/>
      <c r="E254" s="44"/>
      <c r="F254" s="129" t="s">
        <v>1258</v>
      </c>
      <c r="G254" s="129" t="s">
        <v>1258</v>
      </c>
    </row>
    <row r="255" spans="1:7" x14ac:dyDescent="0.3">
      <c r="A255" s="44" t="s">
        <v>1457</v>
      </c>
      <c r="B255" s="72" t="s">
        <v>697</v>
      </c>
      <c r="C255" s="157"/>
      <c r="D255" s="175"/>
      <c r="E255" s="44"/>
      <c r="F255" s="129" t="s">
        <v>1258</v>
      </c>
      <c r="G255" s="129" t="s">
        <v>1258</v>
      </c>
    </row>
    <row r="256" spans="1:7" x14ac:dyDescent="0.3">
      <c r="A256" s="44" t="s">
        <v>1458</v>
      </c>
      <c r="B256" s="72" t="s">
        <v>699</v>
      </c>
      <c r="C256" s="157"/>
      <c r="D256" s="175"/>
      <c r="E256" s="44"/>
      <c r="F256" s="129" t="s">
        <v>1258</v>
      </c>
      <c r="G256" s="129" t="s">
        <v>1258</v>
      </c>
    </row>
    <row r="257" spans="1:7" x14ac:dyDescent="0.3">
      <c r="A257" s="44" t="s">
        <v>1459</v>
      </c>
      <c r="B257" s="72" t="s">
        <v>701</v>
      </c>
      <c r="C257" s="157"/>
      <c r="D257" s="175"/>
      <c r="E257" s="44"/>
      <c r="F257" s="129" t="s">
        <v>1258</v>
      </c>
      <c r="G257" s="129" t="s">
        <v>1258</v>
      </c>
    </row>
    <row r="258" spans="1:7" x14ac:dyDescent="0.3">
      <c r="A258" s="44" t="s">
        <v>1460</v>
      </c>
      <c r="B258" s="72" t="s">
        <v>703</v>
      </c>
      <c r="C258" s="157"/>
      <c r="D258" s="175"/>
      <c r="E258" s="44"/>
      <c r="F258" s="129" t="s">
        <v>1258</v>
      </c>
      <c r="G258" s="129" t="s">
        <v>1258</v>
      </c>
    </row>
    <row r="259" spans="1:7" x14ac:dyDescent="0.3">
      <c r="A259" s="44" t="s">
        <v>1461</v>
      </c>
      <c r="B259" s="72"/>
      <c r="C259" s="44"/>
      <c r="D259" s="44"/>
      <c r="E259" s="44"/>
      <c r="F259" s="129"/>
      <c r="G259" s="129"/>
    </row>
    <row r="260" spans="1:7" x14ac:dyDescent="0.3">
      <c r="A260" s="44" t="s">
        <v>1462</v>
      </c>
      <c r="B260" s="72"/>
      <c r="C260" s="44"/>
      <c r="D260" s="44"/>
      <c r="E260" s="44"/>
      <c r="F260" s="129"/>
      <c r="G260" s="129"/>
    </row>
    <row r="261" spans="1:7" x14ac:dyDescent="0.3">
      <c r="A261" s="44" t="s">
        <v>1463</v>
      </c>
      <c r="B261" s="72"/>
      <c r="C261" s="44"/>
      <c r="D261" s="44"/>
      <c r="E261" s="44"/>
      <c r="F261" s="129"/>
      <c r="G261" s="129"/>
    </row>
    <row r="262" spans="1:7" x14ac:dyDescent="0.3">
      <c r="A262" s="63"/>
      <c r="B262" s="63" t="s">
        <v>707</v>
      </c>
      <c r="C262" s="63" t="s">
        <v>640</v>
      </c>
      <c r="D262" s="63" t="s">
        <v>641</v>
      </c>
      <c r="E262" s="63"/>
      <c r="F262" s="63" t="s">
        <v>471</v>
      </c>
      <c r="G262" s="63" t="s">
        <v>642</v>
      </c>
    </row>
    <row r="263" spans="1:7" x14ac:dyDescent="0.3">
      <c r="A263" s="44" t="s">
        <v>1464</v>
      </c>
      <c r="B263" s="44" t="s">
        <v>673</v>
      </c>
      <c r="C263" s="174">
        <v>0.69217868503040847</v>
      </c>
      <c r="D263" s="44"/>
      <c r="E263" s="44"/>
      <c r="F263" s="137"/>
      <c r="G263" s="137"/>
    </row>
    <row r="264" spans="1:7" x14ac:dyDescent="0.3">
      <c r="A264" s="44"/>
      <c r="B264" s="44"/>
      <c r="C264" s="44"/>
      <c r="D264" s="44"/>
      <c r="E264" s="44"/>
      <c r="F264" s="137"/>
      <c r="G264" s="137"/>
    </row>
    <row r="265" spans="1:7" x14ac:dyDescent="0.3">
      <c r="A265" s="44"/>
      <c r="B265" s="61" t="s">
        <v>674</v>
      </c>
      <c r="C265" s="44"/>
      <c r="D265" s="44"/>
      <c r="E265" s="44"/>
      <c r="F265" s="137"/>
      <c r="G265" s="137"/>
    </row>
    <row r="266" spans="1:7" x14ac:dyDescent="0.3">
      <c r="A266" s="44" t="s">
        <v>1465</v>
      </c>
      <c r="B266" s="44" t="s">
        <v>676</v>
      </c>
      <c r="C266" s="157">
        <v>793.16786636916515</v>
      </c>
      <c r="D266" s="174" t="s">
        <v>808</v>
      </c>
      <c r="E266" s="44"/>
      <c r="F266" s="129">
        <f>IF($C$274=0,"",IF(C266="[for completion]","",IF(C266="","",C266/$C$274)))</f>
        <v>0.14826822297148054</v>
      </c>
      <c r="G266" s="129" t="str">
        <f>IF($D$274=0,"",IF(D266="[for completion]","",IF(D266="","",D266/$D$274)))</f>
        <v/>
      </c>
    </row>
    <row r="267" spans="1:7" x14ac:dyDescent="0.3">
      <c r="A267" s="44" t="s">
        <v>1466</v>
      </c>
      <c r="B267" s="44" t="s">
        <v>678</v>
      </c>
      <c r="C267" s="157">
        <v>540.2203903685155</v>
      </c>
      <c r="D267" s="174" t="s">
        <v>808</v>
      </c>
      <c r="E267" s="44"/>
      <c r="F267" s="129">
        <f t="shared" ref="F267:F273" si="5">IF($C$274=0,"",IF(C267="[for completion]","",IF(C267="","",C267/$C$274)))</f>
        <v>0.10098431957355598</v>
      </c>
      <c r="G267" s="129" t="str">
        <f t="shared" ref="G267:G273" si="6">IF($D$274=0,"",IF(D267="[for completion]","",IF(D267="","",D267/$D$274)))</f>
        <v/>
      </c>
    </row>
    <row r="268" spans="1:7" x14ac:dyDescent="0.3">
      <c r="A268" s="44" t="s">
        <v>1467</v>
      </c>
      <c r="B268" s="44" t="s">
        <v>680</v>
      </c>
      <c r="C268" s="157">
        <v>1018.0372674729512</v>
      </c>
      <c r="D268" s="174" t="s">
        <v>808</v>
      </c>
      <c r="E268" s="44"/>
      <c r="F268" s="129">
        <f t="shared" si="5"/>
        <v>0.19030344390767706</v>
      </c>
      <c r="G268" s="129" t="str">
        <f t="shared" si="6"/>
        <v/>
      </c>
    </row>
    <row r="269" spans="1:7" x14ac:dyDescent="0.3">
      <c r="A269" s="44" t="s">
        <v>1468</v>
      </c>
      <c r="B269" s="44" t="s">
        <v>682</v>
      </c>
      <c r="C269" s="157">
        <v>2274.7496951583776</v>
      </c>
      <c r="D269" s="174" t="s">
        <v>808</v>
      </c>
      <c r="E269" s="44"/>
      <c r="F269" s="129">
        <f t="shared" si="5"/>
        <v>0.42522284286422701</v>
      </c>
      <c r="G269" s="129" t="str">
        <f t="shared" si="6"/>
        <v/>
      </c>
    </row>
    <row r="270" spans="1:7" x14ac:dyDescent="0.3">
      <c r="A270" s="44" t="s">
        <v>1469</v>
      </c>
      <c r="B270" s="44" t="s">
        <v>684</v>
      </c>
      <c r="C270" s="157">
        <v>697.48161252574005</v>
      </c>
      <c r="D270" s="174" t="s">
        <v>808</v>
      </c>
      <c r="E270" s="44"/>
      <c r="F270" s="129">
        <f t="shared" si="5"/>
        <v>0.13038142823141294</v>
      </c>
      <c r="G270" s="129" t="str">
        <f t="shared" si="6"/>
        <v/>
      </c>
    </row>
    <row r="271" spans="1:7" x14ac:dyDescent="0.3">
      <c r="A271" s="44" t="s">
        <v>1470</v>
      </c>
      <c r="B271" s="44" t="s">
        <v>686</v>
      </c>
      <c r="C271" s="157">
        <v>21.825455347827965</v>
      </c>
      <c r="D271" s="174" t="s">
        <v>808</v>
      </c>
      <c r="E271" s="44"/>
      <c r="F271" s="129">
        <f t="shared" si="5"/>
        <v>4.0798696179904287E-3</v>
      </c>
      <c r="G271" s="129" t="str">
        <f t="shared" si="6"/>
        <v/>
      </c>
    </row>
    <row r="272" spans="1:7" x14ac:dyDescent="0.3">
      <c r="A272" s="44" t="s">
        <v>1471</v>
      </c>
      <c r="B272" s="44" t="s">
        <v>688</v>
      </c>
      <c r="C272" s="157">
        <v>0.94959845686189603</v>
      </c>
      <c r="D272" s="174" t="s">
        <v>808</v>
      </c>
      <c r="E272" s="44"/>
      <c r="F272" s="129">
        <f t="shared" si="5"/>
        <v>1.775100602346426E-4</v>
      </c>
      <c r="G272" s="129" t="str">
        <f t="shared" si="6"/>
        <v/>
      </c>
    </row>
    <row r="273" spans="1:7" x14ac:dyDescent="0.3">
      <c r="A273" s="44" t="s">
        <v>1472</v>
      </c>
      <c r="B273" s="44" t="s">
        <v>690</v>
      </c>
      <c r="C273" s="157">
        <v>3.1153771805581534</v>
      </c>
      <c r="D273" s="174" t="s">
        <v>808</v>
      </c>
      <c r="E273" s="44"/>
      <c r="F273" s="129">
        <f t="shared" si="5"/>
        <v>5.8236277342111926E-4</v>
      </c>
      <c r="G273" s="129" t="str">
        <f t="shared" si="6"/>
        <v/>
      </c>
    </row>
    <row r="274" spans="1:7" x14ac:dyDescent="0.3">
      <c r="A274" s="44" t="s">
        <v>1473</v>
      </c>
      <c r="B274" s="70" t="s">
        <v>130</v>
      </c>
      <c r="C274" s="123">
        <f>SUM(C266:C273)</f>
        <v>5349.5472628799989</v>
      </c>
      <c r="D274" s="124">
        <f>SUM(D266:D273)</f>
        <v>0</v>
      </c>
      <c r="E274" s="44"/>
      <c r="F274" s="138">
        <f>SUM(F266:F273)</f>
        <v>0.99999999999999989</v>
      </c>
      <c r="G274" s="138">
        <f>SUM(G266:G273)</f>
        <v>0</v>
      </c>
    </row>
    <row r="275" spans="1:7" x14ac:dyDescent="0.3">
      <c r="A275" s="44" t="s">
        <v>1474</v>
      </c>
      <c r="B275" s="72" t="s">
        <v>693</v>
      </c>
      <c r="C275" s="157"/>
      <c r="D275" s="175"/>
      <c r="E275" s="44"/>
      <c r="F275" s="129" t="s">
        <v>1258</v>
      </c>
      <c r="G275" s="129" t="s">
        <v>1258</v>
      </c>
    </row>
    <row r="276" spans="1:7" x14ac:dyDescent="0.3">
      <c r="A276" s="44" t="s">
        <v>1475</v>
      </c>
      <c r="B276" s="72" t="s">
        <v>695</v>
      </c>
      <c r="C276" s="157"/>
      <c r="D276" s="175"/>
      <c r="E276" s="44"/>
      <c r="F276" s="129" t="s">
        <v>1258</v>
      </c>
      <c r="G276" s="129" t="s">
        <v>1258</v>
      </c>
    </row>
    <row r="277" spans="1:7" x14ac:dyDescent="0.3">
      <c r="A277" s="44" t="s">
        <v>1476</v>
      </c>
      <c r="B277" s="72" t="s">
        <v>697</v>
      </c>
      <c r="C277" s="157"/>
      <c r="D277" s="175"/>
      <c r="E277" s="44"/>
      <c r="F277" s="129" t="s">
        <v>1258</v>
      </c>
      <c r="G277" s="129" t="s">
        <v>1258</v>
      </c>
    </row>
    <row r="278" spans="1:7" x14ac:dyDescent="0.3">
      <c r="A278" s="44" t="s">
        <v>1477</v>
      </c>
      <c r="B278" s="72" t="s">
        <v>699</v>
      </c>
      <c r="C278" s="157"/>
      <c r="D278" s="175"/>
      <c r="E278" s="44"/>
      <c r="F278" s="129" t="s">
        <v>1258</v>
      </c>
      <c r="G278" s="129" t="s">
        <v>1258</v>
      </c>
    </row>
    <row r="279" spans="1:7" x14ac:dyDescent="0.3">
      <c r="A279" s="44" t="s">
        <v>1478</v>
      </c>
      <c r="B279" s="72" t="s">
        <v>701</v>
      </c>
      <c r="C279" s="157"/>
      <c r="D279" s="175"/>
      <c r="E279" s="44"/>
      <c r="F279" s="129" t="s">
        <v>1258</v>
      </c>
      <c r="G279" s="129" t="s">
        <v>1258</v>
      </c>
    </row>
    <row r="280" spans="1:7" x14ac:dyDescent="0.3">
      <c r="A280" s="44" t="s">
        <v>1479</v>
      </c>
      <c r="B280" s="72" t="s">
        <v>703</v>
      </c>
      <c r="C280" s="157"/>
      <c r="D280" s="175"/>
      <c r="E280" s="44"/>
      <c r="F280" s="129" t="s">
        <v>1258</v>
      </c>
      <c r="G280" s="129" t="s">
        <v>1258</v>
      </c>
    </row>
    <row r="281" spans="1:7" x14ac:dyDescent="0.3">
      <c r="A281" s="44" t="s">
        <v>1480</v>
      </c>
      <c r="B281" s="72"/>
      <c r="C281" s="44"/>
      <c r="D281" s="44"/>
      <c r="E281" s="44"/>
      <c r="F281" s="69"/>
      <c r="G281" s="69"/>
    </row>
    <row r="282" spans="1:7" x14ac:dyDescent="0.3">
      <c r="A282" s="44" t="s">
        <v>1481</v>
      </c>
      <c r="B282" s="72"/>
      <c r="C282" s="44"/>
      <c r="D282" s="44"/>
      <c r="E282" s="44"/>
      <c r="F282" s="69"/>
      <c r="G282" s="69"/>
    </row>
    <row r="283" spans="1:7" x14ac:dyDescent="0.3">
      <c r="A283" s="44" t="s">
        <v>1482</v>
      </c>
      <c r="B283" s="72"/>
      <c r="C283" s="44"/>
      <c r="D283" s="44"/>
      <c r="E283" s="44"/>
      <c r="F283" s="69"/>
      <c r="G283" s="69"/>
    </row>
    <row r="284" spans="1:7" x14ac:dyDescent="0.3">
      <c r="A284" s="63"/>
      <c r="B284" s="63" t="s">
        <v>727</v>
      </c>
      <c r="C284" s="63" t="s">
        <v>471</v>
      </c>
      <c r="D284" s="63"/>
      <c r="E284" s="63"/>
      <c r="F284" s="63"/>
      <c r="G284" s="63"/>
    </row>
    <row r="285" spans="1:7" x14ac:dyDescent="0.3">
      <c r="A285" s="44" t="s">
        <v>1483</v>
      </c>
      <c r="B285" s="44" t="s">
        <v>729</v>
      </c>
      <c r="C285" s="174">
        <v>1.0727012520011018E-2</v>
      </c>
      <c r="D285" s="44"/>
      <c r="E285" s="113"/>
      <c r="F285" s="113"/>
      <c r="G285" s="113"/>
    </row>
    <row r="286" spans="1:7" x14ac:dyDescent="0.3">
      <c r="A286" s="44" t="s">
        <v>1484</v>
      </c>
      <c r="B286" s="44" t="s">
        <v>731</v>
      </c>
      <c r="C286" s="174"/>
      <c r="D286" s="44"/>
      <c r="E286" s="113"/>
      <c r="F286" s="113"/>
      <c r="G286" s="42"/>
    </row>
    <row r="287" spans="1:7" x14ac:dyDescent="0.3">
      <c r="A287" s="44" t="s">
        <v>1485</v>
      </c>
      <c r="B287" s="44" t="s">
        <v>733</v>
      </c>
      <c r="C287" s="174">
        <v>0</v>
      </c>
      <c r="D287" s="44"/>
      <c r="E287" s="113"/>
      <c r="F287" s="113"/>
      <c r="G287" s="42"/>
    </row>
    <row r="288" spans="1:7" x14ac:dyDescent="0.3">
      <c r="A288" s="44" t="s">
        <v>1486</v>
      </c>
      <c r="B288" s="44" t="s">
        <v>1818</v>
      </c>
      <c r="C288" s="174">
        <v>1.49207736500712E-2</v>
      </c>
      <c r="D288" s="44"/>
      <c r="E288" s="113"/>
      <c r="F288" s="113"/>
      <c r="G288" s="42"/>
    </row>
    <row r="289" spans="1:7" x14ac:dyDescent="0.3">
      <c r="A289" s="44" t="s">
        <v>1487</v>
      </c>
      <c r="B289" s="61" t="s">
        <v>983</v>
      </c>
      <c r="C289" s="174">
        <v>0</v>
      </c>
      <c r="D289" s="58"/>
      <c r="E289" s="58"/>
      <c r="F289" s="76"/>
      <c r="G289" s="76"/>
    </row>
    <row r="290" spans="1:7" x14ac:dyDescent="0.3">
      <c r="A290" s="44" t="s">
        <v>1819</v>
      </c>
      <c r="B290" s="44" t="s">
        <v>128</v>
      </c>
      <c r="C290" s="174">
        <f>C291+C295</f>
        <v>0.9743522138299161</v>
      </c>
      <c r="D290" s="44"/>
      <c r="E290" s="113"/>
      <c r="F290" s="113"/>
      <c r="G290" s="42"/>
    </row>
    <row r="291" spans="1:7" x14ac:dyDescent="0.3">
      <c r="A291" s="44" t="s">
        <v>1488</v>
      </c>
      <c r="B291" s="72" t="s">
        <v>737</v>
      </c>
      <c r="C291" s="176">
        <v>0.78584512311231691</v>
      </c>
      <c r="D291" s="44"/>
      <c r="E291" s="113"/>
      <c r="F291" s="113"/>
      <c r="G291" s="42"/>
    </row>
    <row r="292" spans="1:7" x14ac:dyDescent="0.3">
      <c r="A292" s="44" t="s">
        <v>1489</v>
      </c>
      <c r="B292" s="72" t="s">
        <v>739</v>
      </c>
      <c r="C292" s="174"/>
      <c r="D292" s="44"/>
      <c r="E292" s="113"/>
      <c r="F292" s="113"/>
      <c r="G292" s="42"/>
    </row>
    <row r="293" spans="1:7" x14ac:dyDescent="0.3">
      <c r="A293" s="44" t="s">
        <v>1490</v>
      </c>
      <c r="B293" s="72" t="s">
        <v>741</v>
      </c>
      <c r="C293" s="174"/>
      <c r="D293" s="44"/>
      <c r="E293" s="113"/>
      <c r="F293" s="113"/>
      <c r="G293" s="42"/>
    </row>
    <row r="294" spans="1:7" x14ac:dyDescent="0.3">
      <c r="A294" s="44" t="s">
        <v>1491</v>
      </c>
      <c r="B294" s="72" t="s">
        <v>743</v>
      </c>
      <c r="C294" s="174"/>
      <c r="D294" s="44"/>
      <c r="E294" s="113"/>
      <c r="F294" s="113"/>
      <c r="G294" s="42"/>
    </row>
    <row r="295" spans="1:7" x14ac:dyDescent="0.3">
      <c r="A295" s="44" t="s">
        <v>1492</v>
      </c>
      <c r="B295" s="171" t="s">
        <v>2391</v>
      </c>
      <c r="C295" s="174">
        <v>0.18850709071759925</v>
      </c>
      <c r="D295" s="44"/>
      <c r="E295" s="113"/>
      <c r="F295" s="113"/>
      <c r="G295" s="42"/>
    </row>
    <row r="296" spans="1:7" x14ac:dyDescent="0.3">
      <c r="A296" s="44" t="s">
        <v>1493</v>
      </c>
      <c r="B296" s="171" t="s">
        <v>132</v>
      </c>
      <c r="C296" s="174"/>
      <c r="D296" s="44"/>
      <c r="E296" s="113"/>
      <c r="F296" s="113"/>
      <c r="G296" s="42"/>
    </row>
    <row r="297" spans="1:7" x14ac:dyDescent="0.3">
      <c r="A297" s="44" t="s">
        <v>1494</v>
      </c>
      <c r="B297" s="171" t="s">
        <v>132</v>
      </c>
      <c r="C297" s="174"/>
      <c r="D297" s="44"/>
      <c r="E297" s="113"/>
      <c r="F297" s="113"/>
      <c r="G297" s="42"/>
    </row>
    <row r="298" spans="1:7" x14ac:dyDescent="0.3">
      <c r="A298" s="44" t="s">
        <v>1495</v>
      </c>
      <c r="B298" s="171" t="s">
        <v>132</v>
      </c>
      <c r="C298" s="174"/>
      <c r="D298" s="44"/>
      <c r="E298" s="113"/>
      <c r="F298" s="113"/>
      <c r="G298" s="42"/>
    </row>
    <row r="299" spans="1:7" x14ac:dyDescent="0.3">
      <c r="A299" s="44" t="s">
        <v>1496</v>
      </c>
      <c r="B299" s="171" t="s">
        <v>132</v>
      </c>
      <c r="C299" s="174"/>
      <c r="D299" s="44"/>
      <c r="E299" s="113"/>
      <c r="F299" s="113"/>
      <c r="G299" s="42"/>
    </row>
    <row r="300" spans="1:7" x14ac:dyDescent="0.3">
      <c r="A300" s="44" t="s">
        <v>1497</v>
      </c>
      <c r="B300" s="171" t="s">
        <v>132</v>
      </c>
      <c r="C300" s="174"/>
      <c r="D300" s="44"/>
      <c r="E300" s="113"/>
      <c r="F300" s="113"/>
      <c r="G300" s="42"/>
    </row>
    <row r="301" spans="1:7" x14ac:dyDescent="0.3">
      <c r="A301" s="63"/>
      <c r="B301" s="63" t="s">
        <v>749</v>
      </c>
      <c r="C301" s="63" t="s">
        <v>471</v>
      </c>
      <c r="D301" s="63"/>
      <c r="E301" s="63"/>
      <c r="F301" s="63"/>
      <c r="G301" s="63"/>
    </row>
    <row r="302" spans="1:7" x14ac:dyDescent="0.3">
      <c r="A302" s="44" t="s">
        <v>1498</v>
      </c>
      <c r="B302" s="44" t="s">
        <v>984</v>
      </c>
      <c r="C302" s="174">
        <v>1</v>
      </c>
      <c r="D302" s="44"/>
      <c r="E302" s="42"/>
      <c r="F302" s="42"/>
      <c r="G302" s="42"/>
    </row>
    <row r="303" spans="1:7" x14ac:dyDescent="0.3">
      <c r="A303" s="44" t="s">
        <v>1499</v>
      </c>
      <c r="B303" s="44" t="s">
        <v>751</v>
      </c>
      <c r="C303" s="174">
        <v>0</v>
      </c>
      <c r="D303" s="44"/>
      <c r="E303" s="42"/>
      <c r="F303" s="42"/>
      <c r="G303" s="42"/>
    </row>
    <row r="304" spans="1:7" x14ac:dyDescent="0.3">
      <c r="A304" s="44" t="s">
        <v>1500</v>
      </c>
      <c r="B304" s="44" t="s">
        <v>128</v>
      </c>
      <c r="C304" s="174">
        <v>0</v>
      </c>
      <c r="D304" s="44"/>
      <c r="E304" s="42"/>
      <c r="F304" s="42"/>
      <c r="G304" s="42"/>
    </row>
    <row r="305" spans="1:7" x14ac:dyDescent="0.3">
      <c r="A305" s="44" t="s">
        <v>1501</v>
      </c>
      <c r="B305" s="44"/>
      <c r="C305" s="120"/>
      <c r="D305" s="44"/>
      <c r="E305" s="42"/>
      <c r="F305" s="42"/>
      <c r="G305" s="42"/>
    </row>
    <row r="306" spans="1:7" x14ac:dyDescent="0.3">
      <c r="A306" s="44" t="s">
        <v>1502</v>
      </c>
      <c r="B306" s="44"/>
      <c r="C306" s="120"/>
      <c r="D306" s="44"/>
      <c r="E306" s="42"/>
      <c r="F306" s="42"/>
      <c r="G306" s="42"/>
    </row>
    <row r="307" spans="1:7" x14ac:dyDescent="0.3">
      <c r="A307" s="44" t="s">
        <v>1503</v>
      </c>
      <c r="B307" s="44"/>
      <c r="C307" s="120"/>
      <c r="D307" s="44"/>
      <c r="E307" s="42"/>
      <c r="F307" s="42"/>
      <c r="G307" s="42"/>
    </row>
    <row r="308" spans="1:7" x14ac:dyDescent="0.3">
      <c r="A308" s="63"/>
      <c r="B308" s="63" t="s">
        <v>1741</v>
      </c>
      <c r="C308" s="63" t="s">
        <v>98</v>
      </c>
      <c r="D308" s="63" t="s">
        <v>1245</v>
      </c>
      <c r="E308" s="63"/>
      <c r="F308" s="63" t="s">
        <v>471</v>
      </c>
      <c r="G308" s="63" t="s">
        <v>1504</v>
      </c>
    </row>
    <row r="309" spans="1:7" x14ac:dyDescent="0.3">
      <c r="A309" s="44" t="s">
        <v>1505</v>
      </c>
      <c r="B309" s="169" t="s">
        <v>2392</v>
      </c>
      <c r="C309" s="157">
        <v>2128.7494129500024</v>
      </c>
      <c r="D309" s="175">
        <v>377</v>
      </c>
      <c r="E309" s="50"/>
      <c r="F309" s="129">
        <f>IF($C$327=0,"",IF(C309="[for completion]","",IF(C309="","",C309/$C$327)))</f>
        <v>0.39769180121760689</v>
      </c>
      <c r="G309" s="129">
        <f>IF($D$327=0,"",IF(D309="[for completion]","",IF(D309="","",D309/$D$327)))</f>
        <v>0.40191897654584224</v>
      </c>
    </row>
    <row r="310" spans="1:7" x14ac:dyDescent="0.3">
      <c r="A310" s="44" t="s">
        <v>1506</v>
      </c>
      <c r="B310" s="169" t="s">
        <v>2393</v>
      </c>
      <c r="C310" s="157">
        <v>1212.1591099300001</v>
      </c>
      <c r="D310" s="175">
        <v>240</v>
      </c>
      <c r="E310" s="50"/>
      <c r="F310" s="129">
        <f t="shared" ref="F310:F326" si="7">IF($C$327=0,"",IF(C310="[for completion]","",IF(C310="","",C310/$C$327)))</f>
        <v>0.22645490204615037</v>
      </c>
      <c r="G310" s="129">
        <f t="shared" ref="G310:G326" si="8">IF($D$327=0,"",IF(D310="[for completion]","",IF(D310="","",D310/$D$327)))</f>
        <v>0.25586353944562901</v>
      </c>
    </row>
    <row r="311" spans="1:7" x14ac:dyDescent="0.3">
      <c r="A311" s="44" t="s">
        <v>1507</v>
      </c>
      <c r="B311" s="169" t="s">
        <v>2394</v>
      </c>
      <c r="C311" s="157">
        <v>26.996210739999999</v>
      </c>
      <c r="D311" s="175">
        <v>6</v>
      </c>
      <c r="E311" s="50"/>
      <c r="F311" s="129">
        <f t="shared" si="7"/>
        <v>5.0434173275296932E-3</v>
      </c>
      <c r="G311" s="129">
        <f t="shared" si="8"/>
        <v>6.3965884861407248E-3</v>
      </c>
    </row>
    <row r="312" spans="1:7" x14ac:dyDescent="0.3">
      <c r="A312" s="44" t="s">
        <v>1508</v>
      </c>
      <c r="B312" s="169" t="s">
        <v>2395</v>
      </c>
      <c r="C312" s="157">
        <v>8.2992983699999989</v>
      </c>
      <c r="D312" s="175">
        <v>2</v>
      </c>
      <c r="E312" s="50"/>
      <c r="F312" s="129">
        <f t="shared" si="7"/>
        <v>1.5504703830000156E-3</v>
      </c>
      <c r="G312" s="129">
        <f t="shared" si="8"/>
        <v>2.1321961620469083E-3</v>
      </c>
    </row>
    <row r="313" spans="1:7" x14ac:dyDescent="0.3">
      <c r="A313" s="44" t="s">
        <v>1509</v>
      </c>
      <c r="B313" s="169" t="s">
        <v>2396</v>
      </c>
      <c r="C313" s="157"/>
      <c r="D313" s="175"/>
      <c r="E313" s="50"/>
      <c r="F313" s="129" t="str">
        <f t="shared" si="7"/>
        <v/>
      </c>
      <c r="G313" s="129" t="str">
        <f t="shared" si="8"/>
        <v/>
      </c>
    </row>
    <row r="314" spans="1:7" x14ac:dyDescent="0.3">
      <c r="A314" s="44" t="s">
        <v>1510</v>
      </c>
      <c r="B314" s="169" t="s">
        <v>2397</v>
      </c>
      <c r="C314" s="157"/>
      <c r="D314" s="175"/>
      <c r="E314" s="50"/>
      <c r="F314" s="129" t="str">
        <f t="shared" si="7"/>
        <v/>
      </c>
      <c r="G314" s="129" t="str">
        <f t="shared" si="8"/>
        <v/>
      </c>
    </row>
    <row r="315" spans="1:7" x14ac:dyDescent="0.3">
      <c r="A315" s="44" t="s">
        <v>1511</v>
      </c>
      <c r="B315" s="169" t="s">
        <v>2398</v>
      </c>
      <c r="C315" s="157"/>
      <c r="D315" s="175"/>
      <c r="E315" s="50"/>
      <c r="F315" s="129" t="str">
        <f>IF($C$327=0,"",IF(C315="[for completion]","",IF(C315="","",C315/$C$327)))</f>
        <v/>
      </c>
      <c r="G315" s="129" t="str">
        <f t="shared" si="8"/>
        <v/>
      </c>
    </row>
    <row r="316" spans="1:7" x14ac:dyDescent="0.3">
      <c r="A316" s="44" t="s">
        <v>1512</v>
      </c>
      <c r="B316" s="169" t="s">
        <v>2399</v>
      </c>
      <c r="C316" s="157">
        <v>1160.8837134099999</v>
      </c>
      <c r="D316" s="175">
        <v>185</v>
      </c>
      <c r="E316" s="50"/>
      <c r="F316" s="129">
        <f t="shared" si="7"/>
        <v>0.21687566050830911</v>
      </c>
      <c r="G316" s="129">
        <f t="shared" si="8"/>
        <v>0.19722814498933902</v>
      </c>
    </row>
    <row r="317" spans="1:7" x14ac:dyDescent="0.3">
      <c r="A317" s="44" t="s">
        <v>1513</v>
      </c>
      <c r="B317" s="169" t="s">
        <v>2400</v>
      </c>
      <c r="C317" s="157">
        <v>791.22149183000022</v>
      </c>
      <c r="D317" s="175">
        <v>125</v>
      </c>
      <c r="E317" s="50"/>
      <c r="F317" s="129">
        <f t="shared" si="7"/>
        <v>0.14781556642305707</v>
      </c>
      <c r="G317" s="129">
        <f t="shared" si="8"/>
        <v>0.13326226012793177</v>
      </c>
    </row>
    <row r="318" spans="1:7" x14ac:dyDescent="0.3">
      <c r="A318" s="44" t="s">
        <v>1514</v>
      </c>
      <c r="B318" s="169" t="s">
        <v>2401</v>
      </c>
      <c r="C318" s="157">
        <v>7.8041017999999998</v>
      </c>
      <c r="D318" s="175">
        <v>1</v>
      </c>
      <c r="E318" s="50"/>
      <c r="F318" s="129">
        <f t="shared" si="7"/>
        <v>1.4579580305915801E-3</v>
      </c>
      <c r="G318" s="129">
        <f>IF($D$327=0,"",IF(D318="[for completion]","",IF(D318="","",D318/$D$327)))</f>
        <v>1.0660980810234541E-3</v>
      </c>
    </row>
    <row r="319" spans="1:7" x14ac:dyDescent="0.3">
      <c r="A319" s="44" t="s">
        <v>1515</v>
      </c>
      <c r="B319" s="169" t="s">
        <v>2402</v>
      </c>
      <c r="C319" s="157">
        <v>3.7409681800000003</v>
      </c>
      <c r="D319" s="175">
        <v>1</v>
      </c>
      <c r="E319" s="50"/>
      <c r="F319" s="129">
        <f t="shared" si="7"/>
        <v>6.9888562963370986E-4</v>
      </c>
      <c r="G319" s="129">
        <f t="shared" si="8"/>
        <v>1.0660980810234541E-3</v>
      </c>
    </row>
    <row r="320" spans="1:7" x14ac:dyDescent="0.3">
      <c r="A320" s="44" t="s">
        <v>1516</v>
      </c>
      <c r="B320" s="169" t="s">
        <v>2403</v>
      </c>
      <c r="C320" s="157">
        <v>12.90731984</v>
      </c>
      <c r="D320" s="175">
        <v>1</v>
      </c>
      <c r="E320" s="50"/>
      <c r="F320" s="129">
        <f t="shared" si="7"/>
        <v>2.411338434122173E-3</v>
      </c>
      <c r="G320" s="129">
        <f t="shared" si="8"/>
        <v>1.0660980810234541E-3</v>
      </c>
    </row>
    <row r="321" spans="1:7" x14ac:dyDescent="0.3">
      <c r="A321" s="44" t="s">
        <v>1517</v>
      </c>
      <c r="B321" s="169" t="s">
        <v>2404</v>
      </c>
      <c r="C321" s="157"/>
      <c r="D321" s="175"/>
      <c r="E321" s="50"/>
      <c r="F321" s="129" t="str">
        <f t="shared" si="7"/>
        <v/>
      </c>
      <c r="G321" s="129" t="str">
        <f t="shared" si="8"/>
        <v/>
      </c>
    </row>
    <row r="322" spans="1:7" x14ac:dyDescent="0.3">
      <c r="A322" s="44" t="s">
        <v>1518</v>
      </c>
      <c r="B322" s="169" t="s">
        <v>2405</v>
      </c>
      <c r="C322" s="157"/>
      <c r="D322" s="175"/>
      <c r="E322" s="50"/>
      <c r="F322" s="129" t="str">
        <f t="shared" si="7"/>
        <v/>
      </c>
      <c r="G322" s="129" t="str">
        <f t="shared" si="8"/>
        <v/>
      </c>
    </row>
    <row r="323" spans="1:7" x14ac:dyDescent="0.3">
      <c r="A323" s="44" t="s">
        <v>1519</v>
      </c>
      <c r="B323" s="169"/>
      <c r="C323" s="157"/>
      <c r="D323" s="175"/>
      <c r="E323" s="50"/>
      <c r="F323" s="129" t="str">
        <f t="shared" si="7"/>
        <v/>
      </c>
      <c r="G323" s="129" t="str">
        <f t="shared" si="8"/>
        <v/>
      </c>
    </row>
    <row r="324" spans="1:7" x14ac:dyDescent="0.3">
      <c r="A324" s="44" t="s">
        <v>1520</v>
      </c>
      <c r="B324" s="169"/>
      <c r="C324" s="157"/>
      <c r="D324" s="175"/>
      <c r="E324" s="50"/>
      <c r="F324" s="129" t="str">
        <f t="shared" si="7"/>
        <v/>
      </c>
      <c r="G324" s="129" t="str">
        <f t="shared" si="8"/>
        <v/>
      </c>
    </row>
    <row r="325" spans="1:7" x14ac:dyDescent="0.3">
      <c r="A325" s="44" t="s">
        <v>1521</v>
      </c>
      <c r="B325" s="169"/>
      <c r="C325" s="157"/>
      <c r="D325" s="175"/>
      <c r="E325" s="50"/>
      <c r="F325" s="129" t="str">
        <f t="shared" si="7"/>
        <v/>
      </c>
      <c r="G325" s="129" t="str">
        <f t="shared" si="8"/>
        <v/>
      </c>
    </row>
    <row r="326" spans="1:7" x14ac:dyDescent="0.3">
      <c r="A326" s="44" t="s">
        <v>1522</v>
      </c>
      <c r="B326" s="61" t="s">
        <v>1639</v>
      </c>
      <c r="C326" s="157">
        <f>C367-C309-C310-C311-C312-C313-C314-C315-C316-C317-C318-C319-C320-C321-C322</f>
        <v>-3.2862601528904634E-12</v>
      </c>
      <c r="D326" s="157">
        <f>D367-D309-D310-D311-D312-D313-D314-D315-D316-D317-D318-D319-D320-D321-D322</f>
        <v>0</v>
      </c>
      <c r="E326" s="50"/>
      <c r="F326" s="129">
        <f t="shared" si="7"/>
        <v>-6.1393732466685217E-16</v>
      </c>
      <c r="G326" s="129">
        <f t="shared" si="8"/>
        <v>0</v>
      </c>
    </row>
    <row r="327" spans="1:7" x14ac:dyDescent="0.3">
      <c r="A327" s="44" t="s">
        <v>1523</v>
      </c>
      <c r="B327" s="61" t="s">
        <v>130</v>
      </c>
      <c r="C327" s="123">
        <f>SUM(C309:C326)</f>
        <v>5352.7616270499993</v>
      </c>
      <c r="D327" s="124">
        <f>SUM(D309:D326)</f>
        <v>938</v>
      </c>
      <c r="E327" s="50"/>
      <c r="F327" s="138">
        <f>SUM(F319:F326)</f>
        <v>3.1102240637552688E-3</v>
      </c>
      <c r="G327" s="138">
        <f>SUM(G319:G326)</f>
        <v>2.1321961620469083E-3</v>
      </c>
    </row>
    <row r="328" spans="1:7" x14ac:dyDescent="0.3">
      <c r="A328" s="44" t="s">
        <v>1524</v>
      </c>
      <c r="B328" s="61"/>
      <c r="C328" s="44"/>
      <c r="D328" s="44"/>
      <c r="E328" s="50"/>
      <c r="F328" s="50"/>
      <c r="G328" s="50"/>
    </row>
    <row r="329" spans="1:7" x14ac:dyDescent="0.3">
      <c r="A329" s="44" t="s">
        <v>1525</v>
      </c>
      <c r="B329" s="61"/>
      <c r="C329" s="44"/>
      <c r="D329" s="44"/>
      <c r="E329" s="50"/>
      <c r="F329" s="50"/>
      <c r="G329" s="50"/>
    </row>
    <row r="330" spans="1:7" x14ac:dyDescent="0.3">
      <c r="A330" s="44" t="s">
        <v>1526</v>
      </c>
      <c r="B330" s="61"/>
      <c r="C330" s="44"/>
      <c r="D330" s="44"/>
      <c r="E330" s="50"/>
      <c r="F330" s="50"/>
      <c r="G330" s="50"/>
    </row>
    <row r="331" spans="1:7" x14ac:dyDescent="0.3">
      <c r="A331" s="63"/>
      <c r="B331" s="63" t="s">
        <v>2219</v>
      </c>
      <c r="C331" s="63" t="s">
        <v>98</v>
      </c>
      <c r="D331" s="63" t="s">
        <v>1245</v>
      </c>
      <c r="E331" s="63"/>
      <c r="F331" s="63" t="s">
        <v>471</v>
      </c>
      <c r="G331" s="63" t="s">
        <v>1504</v>
      </c>
    </row>
    <row r="332" spans="1:7" x14ac:dyDescent="0.3">
      <c r="A332" s="44" t="s">
        <v>1527</v>
      </c>
      <c r="B332" s="169" t="s">
        <v>2406</v>
      </c>
      <c r="C332" s="157">
        <v>2128.7494129500024</v>
      </c>
      <c r="D332" s="175">
        <v>377</v>
      </c>
      <c r="E332" s="50"/>
      <c r="F332" s="129">
        <f>IF($C$350=0,"",IF(C332="[for completion]","",IF(C332="","",C332/$C$350)))</f>
        <v>0.39769180121760689</v>
      </c>
      <c r="G332" s="129">
        <f>IF($D$350=0,"",IF(D332="[for completion]","",IF(D332="","",D332/$D$350)))</f>
        <v>0.40191897654584224</v>
      </c>
    </row>
    <row r="333" spans="1:7" x14ac:dyDescent="0.3">
      <c r="A333" s="44" t="s">
        <v>1528</v>
      </c>
      <c r="B333" s="169" t="s">
        <v>2407</v>
      </c>
      <c r="C333" s="157">
        <v>1212.1591099300001</v>
      </c>
      <c r="D333" s="175">
        <v>240</v>
      </c>
      <c r="E333" s="50"/>
      <c r="F333" s="129">
        <f t="shared" ref="F333:F349" si="9">IF($C$350=0,"",IF(C333="[for completion]","",IF(C333="","",C333/$C$350)))</f>
        <v>0.22645490204615037</v>
      </c>
      <c r="G333" s="129">
        <f t="shared" ref="G333:G349" si="10">IF($D$350=0,"",IF(D333="[for completion]","",IF(D333="","",D333/$D$350)))</f>
        <v>0.25586353944562901</v>
      </c>
    </row>
    <row r="334" spans="1:7" x14ac:dyDescent="0.3">
      <c r="A334" s="44" t="s">
        <v>1529</v>
      </c>
      <c r="B334" s="169" t="s">
        <v>2408</v>
      </c>
      <c r="C334" s="157">
        <v>26.996210739999999</v>
      </c>
      <c r="D334" s="175">
        <v>6</v>
      </c>
      <c r="E334" s="50"/>
      <c r="F334" s="129">
        <f t="shared" si="9"/>
        <v>5.0434173275296932E-3</v>
      </c>
      <c r="G334" s="129">
        <f t="shared" si="10"/>
        <v>6.3965884861407248E-3</v>
      </c>
    </row>
    <row r="335" spans="1:7" x14ac:dyDescent="0.3">
      <c r="A335" s="44" t="s">
        <v>1530</v>
      </c>
      <c r="B335" s="169" t="s">
        <v>2409</v>
      </c>
      <c r="C335" s="157">
        <v>8.2992983699999989</v>
      </c>
      <c r="D335" s="175">
        <v>2</v>
      </c>
      <c r="E335" s="50"/>
      <c r="F335" s="129">
        <f t="shared" si="9"/>
        <v>1.5504703830000156E-3</v>
      </c>
      <c r="G335" s="129">
        <f t="shared" si="10"/>
        <v>2.1321961620469083E-3</v>
      </c>
    </row>
    <row r="336" spans="1:7" x14ac:dyDescent="0.3">
      <c r="A336" s="44" t="s">
        <v>1531</v>
      </c>
      <c r="B336" s="169" t="s">
        <v>2410</v>
      </c>
      <c r="C336" s="157"/>
      <c r="D336" s="175"/>
      <c r="E336" s="50"/>
      <c r="F336" s="129" t="str">
        <f t="shared" si="9"/>
        <v/>
      </c>
      <c r="G336" s="129" t="str">
        <f t="shared" si="10"/>
        <v/>
      </c>
    </row>
    <row r="337" spans="1:7" x14ac:dyDescent="0.3">
      <c r="A337" s="44" t="s">
        <v>1532</v>
      </c>
      <c r="B337" s="169" t="s">
        <v>2411</v>
      </c>
      <c r="C337" s="157"/>
      <c r="D337" s="175"/>
      <c r="E337" s="50"/>
      <c r="F337" s="129" t="str">
        <f t="shared" si="9"/>
        <v/>
      </c>
      <c r="G337" s="129" t="str">
        <f t="shared" si="10"/>
        <v/>
      </c>
    </row>
    <row r="338" spans="1:7" x14ac:dyDescent="0.3">
      <c r="A338" s="44" t="s">
        <v>1533</v>
      </c>
      <c r="B338" s="169" t="s">
        <v>2412</v>
      </c>
      <c r="C338" s="157"/>
      <c r="D338" s="175"/>
      <c r="E338" s="50"/>
      <c r="F338" s="129" t="str">
        <f t="shared" si="9"/>
        <v/>
      </c>
      <c r="G338" s="129" t="str">
        <f t="shared" si="10"/>
        <v/>
      </c>
    </row>
    <row r="339" spans="1:7" x14ac:dyDescent="0.3">
      <c r="A339" s="44" t="s">
        <v>1534</v>
      </c>
      <c r="B339" s="169" t="s">
        <v>2413</v>
      </c>
      <c r="C339" s="157">
        <v>1160.8837134099999</v>
      </c>
      <c r="D339" s="175">
        <v>185</v>
      </c>
      <c r="E339" s="50"/>
      <c r="F339" s="129">
        <f t="shared" si="9"/>
        <v>0.21687566050830911</v>
      </c>
      <c r="G339" s="129">
        <f t="shared" si="10"/>
        <v>0.19722814498933902</v>
      </c>
    </row>
    <row r="340" spans="1:7" x14ac:dyDescent="0.3">
      <c r="A340" s="44" t="s">
        <v>1535</v>
      </c>
      <c r="B340" s="169" t="s">
        <v>2414</v>
      </c>
      <c r="C340" s="157">
        <v>791.22149183000022</v>
      </c>
      <c r="D340" s="175">
        <v>125</v>
      </c>
      <c r="E340" s="50"/>
      <c r="F340" s="129">
        <f t="shared" si="9"/>
        <v>0.14781556642305707</v>
      </c>
      <c r="G340" s="129">
        <f t="shared" si="10"/>
        <v>0.13326226012793177</v>
      </c>
    </row>
    <row r="341" spans="1:7" x14ac:dyDescent="0.3">
      <c r="A341" s="44" t="s">
        <v>1536</v>
      </c>
      <c r="B341" s="169" t="s">
        <v>2415</v>
      </c>
      <c r="C341" s="157">
        <v>7.8041017999999998</v>
      </c>
      <c r="D341" s="175">
        <v>1</v>
      </c>
      <c r="E341" s="50"/>
      <c r="F341" s="129">
        <f t="shared" si="9"/>
        <v>1.4579580305915801E-3</v>
      </c>
      <c r="G341" s="129">
        <f t="shared" si="10"/>
        <v>1.0660980810234541E-3</v>
      </c>
    </row>
    <row r="342" spans="1:7" x14ac:dyDescent="0.3">
      <c r="A342" s="44" t="s">
        <v>1717</v>
      </c>
      <c r="B342" s="169" t="s">
        <v>2416</v>
      </c>
      <c r="C342" s="157">
        <v>3.7409681800000003</v>
      </c>
      <c r="D342" s="175">
        <v>1</v>
      </c>
      <c r="E342" s="50"/>
      <c r="F342" s="129">
        <f t="shared" si="9"/>
        <v>6.9888562963370986E-4</v>
      </c>
      <c r="G342" s="129">
        <f t="shared" si="10"/>
        <v>1.0660980810234541E-3</v>
      </c>
    </row>
    <row r="343" spans="1:7" x14ac:dyDescent="0.3">
      <c r="A343" s="44" t="s">
        <v>1742</v>
      </c>
      <c r="B343" s="169" t="s">
        <v>2417</v>
      </c>
      <c r="C343" s="157">
        <v>12.90731984</v>
      </c>
      <c r="D343" s="175">
        <v>1</v>
      </c>
      <c r="E343" s="50"/>
      <c r="F343" s="129">
        <f t="shared" si="9"/>
        <v>2.411338434122173E-3</v>
      </c>
      <c r="G343" s="129">
        <f>IF($D$350=0,"",IF(D343="[for completion]","",IF(D343="","",D343/$D$350)))</f>
        <v>1.0660980810234541E-3</v>
      </c>
    </row>
    <row r="344" spans="1:7" x14ac:dyDescent="0.3">
      <c r="A344" s="44" t="s">
        <v>1743</v>
      </c>
      <c r="B344" s="169" t="s">
        <v>2418</v>
      </c>
      <c r="C344" s="157"/>
      <c r="D344" s="175"/>
      <c r="E344" s="50"/>
      <c r="F344" s="129" t="str">
        <f t="shared" si="9"/>
        <v/>
      </c>
      <c r="G344" s="129" t="str">
        <f t="shared" si="10"/>
        <v/>
      </c>
    </row>
    <row r="345" spans="1:7" x14ac:dyDescent="0.3">
      <c r="A345" s="44" t="s">
        <v>1744</v>
      </c>
      <c r="B345" s="169" t="s">
        <v>2419</v>
      </c>
      <c r="C345" s="157"/>
      <c r="D345" s="175"/>
      <c r="E345" s="50"/>
      <c r="F345" s="129" t="str">
        <f t="shared" si="9"/>
        <v/>
      </c>
      <c r="G345" s="129" t="str">
        <f t="shared" si="10"/>
        <v/>
      </c>
    </row>
    <row r="346" spans="1:7" x14ac:dyDescent="0.3">
      <c r="A346" s="44" t="s">
        <v>1745</v>
      </c>
      <c r="B346" s="169"/>
      <c r="C346" s="157"/>
      <c r="D346" s="175"/>
      <c r="E346" s="50"/>
      <c r="F346" s="129" t="str">
        <f t="shared" si="9"/>
        <v/>
      </c>
      <c r="G346" s="129" t="str">
        <f t="shared" si="10"/>
        <v/>
      </c>
    </row>
    <row r="347" spans="1:7" x14ac:dyDescent="0.3">
      <c r="A347" s="44" t="s">
        <v>1746</v>
      </c>
      <c r="B347" s="169"/>
      <c r="C347" s="157"/>
      <c r="D347" s="175"/>
      <c r="E347" s="50"/>
      <c r="F347" s="129" t="str">
        <f>IF($C$350=0,"",IF(C347="[for completion]","",IF(C347="","",C347/$C$350)))</f>
        <v/>
      </c>
      <c r="G347" s="129" t="str">
        <f t="shared" si="10"/>
        <v/>
      </c>
    </row>
    <row r="348" spans="1:7" x14ac:dyDescent="0.3">
      <c r="A348" s="44" t="s">
        <v>1747</v>
      </c>
      <c r="B348" s="169"/>
      <c r="C348" s="157"/>
      <c r="D348" s="175"/>
      <c r="E348" s="50"/>
      <c r="F348" s="129" t="str">
        <f t="shared" si="9"/>
        <v/>
      </c>
      <c r="G348" s="129" t="str">
        <f t="shared" si="10"/>
        <v/>
      </c>
    </row>
    <row r="349" spans="1:7" x14ac:dyDescent="0.3">
      <c r="A349" s="44" t="s">
        <v>1748</v>
      </c>
      <c r="B349" s="61" t="s">
        <v>1639</v>
      </c>
      <c r="C349" s="157">
        <f>C367-C332-C333-C334-C335-C336-C337-C338-C339-C340-C341-C342-C343-C344-C345</f>
        <v>-3.2862601528904634E-12</v>
      </c>
      <c r="D349" s="157">
        <f>D367-D332-D333-D334-D335-D336-D337-D338-D339-D340-D341-D342-D343-D344-D345</f>
        <v>0</v>
      </c>
      <c r="E349" s="50"/>
      <c r="F349" s="129">
        <f t="shared" si="9"/>
        <v>-6.1393732466685217E-16</v>
      </c>
      <c r="G349" s="129">
        <f t="shared" si="10"/>
        <v>0</v>
      </c>
    </row>
    <row r="350" spans="1:7" x14ac:dyDescent="0.3">
      <c r="A350" s="44" t="s">
        <v>1749</v>
      </c>
      <c r="B350" s="61" t="s">
        <v>130</v>
      </c>
      <c r="C350" s="123">
        <f>SUM(C332:C349)</f>
        <v>5352.7616270499993</v>
      </c>
      <c r="D350" s="124">
        <f>SUM(D332:D349)</f>
        <v>938</v>
      </c>
      <c r="E350" s="50"/>
      <c r="F350" s="138">
        <f>SUM(F332:F349)</f>
        <v>1</v>
      </c>
      <c r="G350" s="138">
        <f>SUM(G332:G349)</f>
        <v>1</v>
      </c>
    </row>
    <row r="351" spans="1:7" x14ac:dyDescent="0.3">
      <c r="A351" s="44" t="s">
        <v>1537</v>
      </c>
      <c r="B351" s="61"/>
      <c r="C351" s="44"/>
      <c r="D351" s="44"/>
      <c r="E351" s="50"/>
      <c r="F351" s="50"/>
      <c r="G351" s="50"/>
    </row>
    <row r="352" spans="1:7" x14ac:dyDescent="0.3">
      <c r="A352" s="44" t="s">
        <v>1750</v>
      </c>
      <c r="B352" s="61"/>
      <c r="C352" s="44"/>
      <c r="D352" s="44"/>
      <c r="E352" s="50"/>
      <c r="F352" s="50"/>
      <c r="G352" s="50"/>
    </row>
    <row r="353" spans="1:7" x14ac:dyDescent="0.3">
      <c r="A353" s="63"/>
      <c r="B353" s="63" t="s">
        <v>1893</v>
      </c>
      <c r="C353" s="63" t="s">
        <v>98</v>
      </c>
      <c r="D353" s="63" t="s">
        <v>1245</v>
      </c>
      <c r="E353" s="63"/>
      <c r="F353" s="63" t="s">
        <v>471</v>
      </c>
      <c r="G353" s="63" t="s">
        <v>1896</v>
      </c>
    </row>
    <row r="354" spans="1:7" x14ac:dyDescent="0.3">
      <c r="A354" s="44" t="s">
        <v>1538</v>
      </c>
      <c r="B354" s="61" t="s">
        <v>1238</v>
      </c>
      <c r="C354" s="157">
        <v>262.46980394000008</v>
      </c>
      <c r="D354" s="175">
        <v>76</v>
      </c>
      <c r="E354" s="50"/>
      <c r="F354" s="129">
        <f>IF($C$367=0,"",IF(C354="[for completion]","",IF(C354="","",C354/$C$367)))</f>
        <v>4.9034465240076791E-2</v>
      </c>
      <c r="G354" s="129">
        <f>IF($D$367=0,"",IF(D354="[for completion]","",IF(D354="","",D354/$D$367)))</f>
        <v>8.1023454157782518E-2</v>
      </c>
    </row>
    <row r="355" spans="1:7" x14ac:dyDescent="0.3">
      <c r="A355" s="44" t="s">
        <v>1539</v>
      </c>
      <c r="B355" s="61" t="s">
        <v>1239</v>
      </c>
      <c r="C355" s="157">
        <v>76.436882119999979</v>
      </c>
      <c r="D355" s="175">
        <v>19</v>
      </c>
      <c r="E355" s="50"/>
      <c r="F355" s="129">
        <f t="shared" ref="F355:F366" si="11">IF($C$367=0,"",IF(C355="[for completion]","",IF(C355="","",C355/$C$367)))</f>
        <v>1.4279896518038238E-2</v>
      </c>
      <c r="G355" s="129">
        <f t="shared" ref="G355:G366" si="12">IF($D$367=0,"",IF(D355="[for completion]","",IF(D355="","",D355/$D$367)))</f>
        <v>2.0255863539445629E-2</v>
      </c>
    </row>
    <row r="356" spans="1:7" x14ac:dyDescent="0.3">
      <c r="A356" s="44" t="s">
        <v>1540</v>
      </c>
      <c r="B356" s="61" t="s">
        <v>1920</v>
      </c>
      <c r="C356" s="157">
        <v>91.236601879999981</v>
      </c>
      <c r="D356" s="175">
        <v>9</v>
      </c>
      <c r="E356" s="50"/>
      <c r="F356" s="129">
        <f t="shared" si="11"/>
        <v>1.7044772070353164E-2</v>
      </c>
      <c r="G356" s="129">
        <f t="shared" si="12"/>
        <v>9.5948827292110881E-3</v>
      </c>
    </row>
    <row r="357" spans="1:7" x14ac:dyDescent="0.3">
      <c r="A357" s="44" t="s">
        <v>1541</v>
      </c>
      <c r="B357" s="61" t="s">
        <v>1240</v>
      </c>
      <c r="C357" s="157">
        <v>188.13702092999998</v>
      </c>
      <c r="D357" s="175">
        <v>24</v>
      </c>
      <c r="E357" s="50"/>
      <c r="F357" s="129">
        <f t="shared" si="11"/>
        <v>3.5147655367139069E-2</v>
      </c>
      <c r="G357" s="129">
        <f t="shared" si="12"/>
        <v>2.5586353944562899E-2</v>
      </c>
    </row>
    <row r="358" spans="1:7" x14ac:dyDescent="0.3">
      <c r="A358" s="44" t="s">
        <v>1542</v>
      </c>
      <c r="B358" s="61" t="s">
        <v>1241</v>
      </c>
      <c r="C358" s="157">
        <v>55.461572690000004</v>
      </c>
      <c r="D358" s="175">
        <v>14</v>
      </c>
      <c r="E358" s="50"/>
      <c r="F358" s="129">
        <f t="shared" si="11"/>
        <v>1.0361300680704112E-2</v>
      </c>
      <c r="G358" s="129">
        <f t="shared" si="12"/>
        <v>1.4925373134328358E-2</v>
      </c>
    </row>
    <row r="359" spans="1:7" x14ac:dyDescent="0.3">
      <c r="A359" s="44" t="s">
        <v>1543</v>
      </c>
      <c r="B359" s="61" t="s">
        <v>1242</v>
      </c>
      <c r="C359" s="157">
        <v>72.848597009999992</v>
      </c>
      <c r="D359" s="175">
        <v>17</v>
      </c>
      <c r="E359" s="50"/>
      <c r="F359" s="129">
        <f t="shared" si="11"/>
        <v>1.3609535056046972E-2</v>
      </c>
      <c r="G359" s="129">
        <f t="shared" si="12"/>
        <v>1.8123667377398719E-2</v>
      </c>
    </row>
    <row r="360" spans="1:7" x14ac:dyDescent="0.3">
      <c r="A360" s="44" t="s">
        <v>1633</v>
      </c>
      <c r="B360" s="61" t="s">
        <v>1243</v>
      </c>
      <c r="C360" s="157">
        <v>101.13163459000002</v>
      </c>
      <c r="D360" s="175">
        <v>17</v>
      </c>
      <c r="E360" s="50"/>
      <c r="F360" s="129">
        <f t="shared" si="11"/>
        <v>1.889335667012234E-2</v>
      </c>
      <c r="G360" s="129">
        <f t="shared" si="12"/>
        <v>1.8123667377398719E-2</v>
      </c>
    </row>
    <row r="361" spans="1:7" x14ac:dyDescent="0.3">
      <c r="A361" s="44" t="s">
        <v>1634</v>
      </c>
      <c r="B361" s="61" t="s">
        <v>1244</v>
      </c>
      <c r="C361" s="157">
        <v>323.25605224000009</v>
      </c>
      <c r="D361" s="175">
        <v>47</v>
      </c>
      <c r="E361" s="50"/>
      <c r="F361" s="129">
        <f t="shared" si="11"/>
        <v>6.0390518906434501E-2</v>
      </c>
      <c r="G361" s="129">
        <f t="shared" si="12"/>
        <v>5.0106609808102345E-2</v>
      </c>
    </row>
    <row r="362" spans="1:7" x14ac:dyDescent="0.3">
      <c r="A362" s="44" t="s">
        <v>1755</v>
      </c>
      <c r="B362" s="61" t="s">
        <v>2294</v>
      </c>
      <c r="C362" s="123">
        <v>1156.0256300199994</v>
      </c>
      <c r="D362" s="44">
        <v>188</v>
      </c>
      <c r="E362" s="50"/>
      <c r="F362" s="129">
        <f t="shared" si="11"/>
        <v>0.21596807602603918</v>
      </c>
      <c r="G362" s="129">
        <f t="shared" si="12"/>
        <v>0.20042643923240938</v>
      </c>
    </row>
    <row r="363" spans="1:7" x14ac:dyDescent="0.3">
      <c r="A363" s="44" t="s">
        <v>1756</v>
      </c>
      <c r="B363" s="44" t="s">
        <v>2297</v>
      </c>
      <c r="C363" s="123">
        <v>405.16328522000009</v>
      </c>
      <c r="D363" s="44">
        <v>149</v>
      </c>
      <c r="F363" s="129">
        <f t="shared" si="11"/>
        <v>7.5692383380668624E-2</v>
      </c>
      <c r="G363" s="129">
        <f t="shared" si="12"/>
        <v>0.15884861407249468</v>
      </c>
    </row>
    <row r="364" spans="1:7" x14ac:dyDescent="0.3">
      <c r="A364" s="44" t="s">
        <v>1757</v>
      </c>
      <c r="B364" s="44" t="s">
        <v>2295</v>
      </c>
      <c r="C364" s="123">
        <v>1311.3798675400003</v>
      </c>
      <c r="D364" s="44">
        <v>233</v>
      </c>
      <c r="F364" s="129">
        <f t="shared" si="11"/>
        <v>0.244991269723835</v>
      </c>
      <c r="G364" s="129">
        <f t="shared" si="12"/>
        <v>0.24840085287846481</v>
      </c>
    </row>
    <row r="365" spans="1:7" x14ac:dyDescent="0.3">
      <c r="A365" s="44" t="s">
        <v>2318</v>
      </c>
      <c r="B365" s="61" t="s">
        <v>2296</v>
      </c>
      <c r="C365" s="123">
        <v>1306.8657421099997</v>
      </c>
      <c r="D365" s="44">
        <v>144</v>
      </c>
      <c r="E365" s="50"/>
      <c r="F365" s="129">
        <f t="shared" si="11"/>
        <v>0.24414794327955835</v>
      </c>
      <c r="G365" s="129">
        <f t="shared" si="12"/>
        <v>0.15351812366737741</v>
      </c>
    </row>
    <row r="366" spans="1:7" x14ac:dyDescent="0.3">
      <c r="A366" s="44" t="s">
        <v>2319</v>
      </c>
      <c r="B366" s="44" t="s">
        <v>1639</v>
      </c>
      <c r="C366" s="123">
        <v>2.34893676</v>
      </c>
      <c r="D366" s="124">
        <v>1</v>
      </c>
      <c r="E366" s="50"/>
      <c r="F366" s="129">
        <f t="shared" si="11"/>
        <v>4.3882708098371646E-4</v>
      </c>
      <c r="G366" s="129">
        <f t="shared" si="12"/>
        <v>1.0660980810234541E-3</v>
      </c>
    </row>
    <row r="367" spans="1:7" x14ac:dyDescent="0.3">
      <c r="A367" s="44" t="s">
        <v>2320</v>
      </c>
      <c r="B367" s="61" t="s">
        <v>130</v>
      </c>
      <c r="C367" s="123">
        <f>SUM(C354:C366)</f>
        <v>5352.7616270499993</v>
      </c>
      <c r="D367" s="124">
        <f>SUM(D354:D366)</f>
        <v>938</v>
      </c>
      <c r="E367" s="50"/>
      <c r="F367" s="120">
        <f>SUM(F354:F366)</f>
        <v>1</v>
      </c>
      <c r="G367" s="120">
        <f>SUM(G354:G366)</f>
        <v>0.99999999999999989</v>
      </c>
    </row>
    <row r="368" spans="1:7" x14ac:dyDescent="0.3">
      <c r="A368" s="44" t="s">
        <v>1544</v>
      </c>
      <c r="B368" s="61"/>
      <c r="C368" s="157"/>
      <c r="D368" s="175"/>
      <c r="E368" s="50"/>
      <c r="F368" s="129" t="str">
        <f t="shared" ref="F368" si="13">IF($C$350=0,"",IF(C368="[for completion]","",IF(C368="","",C368/$C$350)))</f>
        <v/>
      </c>
      <c r="G368" s="129" t="str">
        <f t="shared" ref="G368" si="14">IF($D$350=0,"",IF(D368="[for completion]","",IF(D368="","",D368/$D$350)))</f>
        <v/>
      </c>
    </row>
    <row r="369" spans="1:7" x14ac:dyDescent="0.3">
      <c r="A369" s="44" t="s">
        <v>2323</v>
      </c>
      <c r="B369" s="61"/>
      <c r="C369" s="157"/>
      <c r="D369" s="175"/>
      <c r="E369" s="50"/>
      <c r="F369" s="129"/>
      <c r="G369" s="129"/>
    </row>
    <row r="370" spans="1:7" x14ac:dyDescent="0.3">
      <c r="A370" s="44" t="s">
        <v>2324</v>
      </c>
      <c r="B370" s="61"/>
      <c r="C370" s="157"/>
      <c r="D370" s="175"/>
      <c r="E370" s="50"/>
      <c r="F370" s="129"/>
      <c r="G370" s="129"/>
    </row>
    <row r="371" spans="1:7" x14ac:dyDescent="0.3">
      <c r="A371" s="44" t="s">
        <v>2325</v>
      </c>
      <c r="B371" s="61"/>
      <c r="C371" s="157"/>
      <c r="D371" s="175"/>
      <c r="E371" s="50"/>
      <c r="F371" s="129"/>
      <c r="G371" s="129"/>
    </row>
    <row r="372" spans="1:7" x14ac:dyDescent="0.3">
      <c r="A372" s="44" t="s">
        <v>2326</v>
      </c>
      <c r="B372" s="61"/>
      <c r="C372" s="157"/>
      <c r="D372" s="175"/>
      <c r="E372" s="50"/>
      <c r="F372" s="129"/>
      <c r="G372" s="129"/>
    </row>
    <row r="373" spans="1:7" x14ac:dyDescent="0.3">
      <c r="A373" s="44" t="s">
        <v>2327</v>
      </c>
      <c r="B373" s="61"/>
      <c r="C373" s="157"/>
      <c r="D373" s="175"/>
      <c r="E373" s="50"/>
      <c r="F373" s="129"/>
      <c r="G373" s="129"/>
    </row>
    <row r="374" spans="1:7" x14ac:dyDescent="0.3">
      <c r="A374" s="44" t="s">
        <v>2328</v>
      </c>
      <c r="B374" s="61"/>
      <c r="C374" s="157"/>
      <c r="D374" s="175"/>
      <c r="E374" s="50"/>
      <c r="F374" s="129"/>
      <c r="G374" s="129"/>
    </row>
    <row r="375" spans="1:7" x14ac:dyDescent="0.3">
      <c r="A375" s="44" t="s">
        <v>2329</v>
      </c>
      <c r="B375" s="61"/>
      <c r="C375" s="123"/>
      <c r="D375" s="124"/>
      <c r="E375" s="50"/>
      <c r="F375" s="138"/>
      <c r="G375" s="138"/>
    </row>
    <row r="376" spans="1:7" x14ac:dyDescent="0.3">
      <c r="A376" s="44" t="s">
        <v>2330</v>
      </c>
      <c r="B376" s="61"/>
      <c r="C376" s="44"/>
      <c r="D376" s="44"/>
      <c r="E376" s="50"/>
      <c r="F376" s="50"/>
      <c r="G376" s="50"/>
    </row>
    <row r="377" spans="1:7" x14ac:dyDescent="0.3">
      <c r="A377" s="44" t="s">
        <v>2331</v>
      </c>
      <c r="B377" s="61"/>
      <c r="C377" s="44"/>
      <c r="D377" s="44"/>
      <c r="E377" s="50"/>
      <c r="F377" s="50"/>
      <c r="G377" s="50"/>
    </row>
    <row r="378" spans="1:7" x14ac:dyDescent="0.3">
      <c r="A378" s="63"/>
      <c r="B378" s="63" t="s">
        <v>1751</v>
      </c>
      <c r="C378" s="63" t="s">
        <v>98</v>
      </c>
      <c r="D378" s="63" t="s">
        <v>1245</v>
      </c>
      <c r="E378" s="63"/>
      <c r="F378" s="63" t="s">
        <v>471</v>
      </c>
      <c r="G378" s="63" t="s">
        <v>1896</v>
      </c>
    </row>
    <row r="379" spans="1:7" x14ac:dyDescent="0.3">
      <c r="A379" s="44" t="s">
        <v>1635</v>
      </c>
      <c r="B379" s="61" t="s">
        <v>1627</v>
      </c>
      <c r="C379" s="157">
        <v>48.055185969999975</v>
      </c>
      <c r="D379" s="175">
        <v>45</v>
      </c>
      <c r="E379" s="50"/>
      <c r="F379" s="129">
        <f>IF($C$386=0,"",IF(C379="[for completion]","",IF(C379="","",C379/$C$386)))</f>
        <v>8.9776435638670455E-3</v>
      </c>
      <c r="G379" s="129">
        <f>IF($D$386=0,"",IF(D379="[for completion]","",IF(D379="","",D379/$D$386)))</f>
        <v>4.7974413646055439E-2</v>
      </c>
    </row>
    <row r="380" spans="1:7" x14ac:dyDescent="0.3">
      <c r="A380" s="44" t="s">
        <v>1636</v>
      </c>
      <c r="B380" s="143" t="s">
        <v>1628</v>
      </c>
      <c r="C380" s="157">
        <v>7.8951624000000002</v>
      </c>
      <c r="D380" s="175">
        <v>4</v>
      </c>
      <c r="E380" s="50"/>
      <c r="F380" s="129">
        <f>IF($C$386=0,"",IF(C380="[for completion]","",IF(C380="","",C380/$C$386)))</f>
        <v>1.4749699220869569E-3</v>
      </c>
      <c r="G380" s="129">
        <f t="shared" ref="G380:G385" si="15">IF($D$386=0,"",IF(D380="[for completion]","",IF(D380="","",D380/$D$386)))</f>
        <v>4.2643923240938165E-3</v>
      </c>
    </row>
    <row r="381" spans="1:7" x14ac:dyDescent="0.3">
      <c r="A381" s="44" t="s">
        <v>1637</v>
      </c>
      <c r="B381" s="61" t="s">
        <v>1629</v>
      </c>
      <c r="C381" s="157"/>
      <c r="D381" s="175"/>
      <c r="E381" s="50"/>
      <c r="F381" s="129" t="str">
        <f t="shared" ref="F381:F385" si="16">IF($C$386=0,"",IF(C381="[for completion]","",IF(C381="","",C381/$C$386)))</f>
        <v/>
      </c>
      <c r="G381" s="129" t="str">
        <f t="shared" si="15"/>
        <v/>
      </c>
    </row>
    <row r="382" spans="1:7" x14ac:dyDescent="0.3">
      <c r="A382" s="44" t="s">
        <v>1638</v>
      </c>
      <c r="B382" s="61" t="s">
        <v>1630</v>
      </c>
      <c r="C382" s="157">
        <v>1.4687926200000001</v>
      </c>
      <c r="D382" s="175">
        <v>1</v>
      </c>
      <c r="E382" s="50"/>
      <c r="F382" s="129">
        <f t="shared" si="16"/>
        <v>2.7439903405701924E-4</v>
      </c>
      <c r="G382" s="129">
        <f t="shared" si="15"/>
        <v>1.0660980810234541E-3</v>
      </c>
    </row>
    <row r="383" spans="1:7" x14ac:dyDescent="0.3">
      <c r="A383" s="44" t="s">
        <v>1640</v>
      </c>
      <c r="B383" s="61" t="s">
        <v>1631</v>
      </c>
      <c r="C383" s="157">
        <v>5295.3424860600053</v>
      </c>
      <c r="D383" s="175">
        <v>888</v>
      </c>
      <c r="E383" s="50"/>
      <c r="F383" s="129">
        <f t="shared" si="16"/>
        <v>0.98927298747998893</v>
      </c>
      <c r="G383" s="129">
        <f t="shared" si="15"/>
        <v>0.94669509594882728</v>
      </c>
    </row>
    <row r="384" spans="1:7" x14ac:dyDescent="0.3">
      <c r="A384" s="44" t="s">
        <v>1752</v>
      </c>
      <c r="B384" s="61" t="s">
        <v>1632</v>
      </c>
      <c r="C384" s="157"/>
      <c r="D384" s="175"/>
      <c r="E384" s="50"/>
      <c r="F384" s="129" t="str">
        <f t="shared" si="16"/>
        <v/>
      </c>
      <c r="G384" s="129" t="str">
        <f t="shared" si="15"/>
        <v/>
      </c>
    </row>
    <row r="385" spans="1:7" x14ac:dyDescent="0.3">
      <c r="A385" s="44" t="s">
        <v>1753</v>
      </c>
      <c r="B385" s="61" t="s">
        <v>1246</v>
      </c>
      <c r="C385" s="157"/>
      <c r="D385" s="175"/>
      <c r="E385" s="50"/>
      <c r="F385" s="129" t="str">
        <f t="shared" si="16"/>
        <v/>
      </c>
      <c r="G385" s="129" t="str">
        <f t="shared" si="15"/>
        <v/>
      </c>
    </row>
    <row r="386" spans="1:7" x14ac:dyDescent="0.3">
      <c r="A386" s="44" t="s">
        <v>1754</v>
      </c>
      <c r="B386" s="61" t="s">
        <v>130</v>
      </c>
      <c r="C386" s="123">
        <f>SUM(C379:C385)</f>
        <v>5352.7616270500057</v>
      </c>
      <c r="D386" s="124">
        <f>SUM(D379:D385)</f>
        <v>938</v>
      </c>
      <c r="E386" s="50"/>
      <c r="F386" s="138">
        <f>SUM(F379:F385)</f>
        <v>1</v>
      </c>
      <c r="G386" s="138">
        <f>SUM(G379:G385)</f>
        <v>1</v>
      </c>
    </row>
    <row r="387" spans="1:7" x14ac:dyDescent="0.3">
      <c r="A387" s="44" t="s">
        <v>1641</v>
      </c>
      <c r="B387" s="61"/>
      <c r="C387" s="44"/>
      <c r="D387" s="44"/>
      <c r="E387" s="50"/>
      <c r="F387" s="50"/>
      <c r="G387" s="50"/>
    </row>
    <row r="388" spans="1:7" x14ac:dyDescent="0.3">
      <c r="A388" s="63"/>
      <c r="B388" s="63" t="s">
        <v>1894</v>
      </c>
      <c r="C388" s="63" t="s">
        <v>98</v>
      </c>
      <c r="D388" s="63" t="s">
        <v>1245</v>
      </c>
      <c r="E388" s="63"/>
      <c r="F388" s="63" t="s">
        <v>471</v>
      </c>
      <c r="G388" s="63" t="s">
        <v>1896</v>
      </c>
    </row>
    <row r="389" spans="1:7" x14ac:dyDescent="0.3">
      <c r="A389" s="44" t="s">
        <v>1735</v>
      </c>
      <c r="B389" s="61" t="s">
        <v>1895</v>
      </c>
      <c r="C389" s="157">
        <v>2618.2456096500005</v>
      </c>
      <c r="D389" s="175">
        <v>377</v>
      </c>
      <c r="E389" s="50"/>
      <c r="F389" s="129">
        <f>IF($C$393=0,"",IF(C389="[for completion]","",IF(C389="","",C389/$C$393)))</f>
        <v>0.48913921300339319</v>
      </c>
      <c r="G389" s="129">
        <f>IF($D$393=0,"",IF(D389="[for completion]","",IF(D389="","",D389/$D$393)))</f>
        <v>0.40191897654584224</v>
      </c>
    </row>
    <row r="390" spans="1:7" x14ac:dyDescent="0.3">
      <c r="A390" s="44" t="s">
        <v>1736</v>
      </c>
      <c r="B390" s="143" t="s">
        <v>1822</v>
      </c>
      <c r="C390" s="157">
        <v>2734.5160174000011</v>
      </c>
      <c r="D390" s="175">
        <v>561</v>
      </c>
      <c r="E390" s="50"/>
      <c r="F390" s="129">
        <f>IF($C$393=0,"",IF(C390="[for completion]","",IF(C390="","",C390/$C$393)))</f>
        <v>0.51086078699660675</v>
      </c>
      <c r="G390" s="129">
        <f>IF($D$393=0,"",IF(D390="[for completion]","",IF(D390="","",D390/$D$393)))</f>
        <v>0.59808102345415781</v>
      </c>
    </row>
    <row r="391" spans="1:7" x14ac:dyDescent="0.3">
      <c r="A391" s="44" t="s">
        <v>1737</v>
      </c>
      <c r="B391" s="61" t="s">
        <v>1246</v>
      </c>
      <c r="C391" s="157"/>
      <c r="D391" s="175"/>
      <c r="E391" s="50"/>
      <c r="F391" s="129" t="str">
        <f>IF($C$393=0,"",IF(C391="[for completion]","",IF(C391="","",C391/$C$393)))</f>
        <v/>
      </c>
      <c r="G391" s="129" t="str">
        <f>IF($D$393=0,"",IF(D391="[for completion]","",IF(D391="","",D391/$D$393)))</f>
        <v/>
      </c>
    </row>
    <row r="392" spans="1:7" x14ac:dyDescent="0.3">
      <c r="A392" s="44" t="s">
        <v>1738</v>
      </c>
      <c r="B392" s="44" t="s">
        <v>1639</v>
      </c>
      <c r="C392" s="157"/>
      <c r="D392" s="175"/>
      <c r="E392" s="50"/>
      <c r="F392" s="129" t="str">
        <f>IF($C$393=0,"",IF(C392="[for completion]","",IF(C392="","",C392/$C$393)))</f>
        <v/>
      </c>
      <c r="G392" s="129" t="str">
        <f>IF($D$393=0,"",IF(D392="[for completion]","",IF(D392="","",D392/$D$393)))</f>
        <v/>
      </c>
    </row>
    <row r="393" spans="1:7" x14ac:dyDescent="0.3">
      <c r="A393" s="44" t="s">
        <v>1739</v>
      </c>
      <c r="B393" s="61" t="s">
        <v>130</v>
      </c>
      <c r="C393" s="123">
        <f>SUM(C389:C392)</f>
        <v>5352.7616270500021</v>
      </c>
      <c r="D393" s="124">
        <f>SUM(D389:D392)</f>
        <v>938</v>
      </c>
      <c r="E393" s="50"/>
      <c r="F393" s="138">
        <f>SUM(F389:F392)</f>
        <v>1</v>
      </c>
      <c r="G393" s="138">
        <f>SUM(G389:G392)</f>
        <v>1</v>
      </c>
    </row>
    <row r="394" spans="1:7" x14ac:dyDescent="0.3">
      <c r="A394" s="44" t="s">
        <v>1740</v>
      </c>
      <c r="B394" s="44"/>
      <c r="C394" s="120"/>
      <c r="D394" s="44"/>
      <c r="E394" s="42"/>
      <c r="F394" s="42"/>
      <c r="G394" s="42"/>
    </row>
    <row r="395" spans="1:7" x14ac:dyDescent="0.3">
      <c r="A395" s="63"/>
      <c r="B395" s="63" t="s">
        <v>2285</v>
      </c>
      <c r="C395" s="63" t="s">
        <v>2282</v>
      </c>
      <c r="D395" s="63" t="s">
        <v>2283</v>
      </c>
      <c r="E395" s="63"/>
      <c r="F395" s="63" t="s">
        <v>2284</v>
      </c>
      <c r="G395" s="63"/>
    </row>
    <row r="396" spans="1:7" x14ac:dyDescent="0.3">
      <c r="A396" s="44" t="s">
        <v>1942</v>
      </c>
      <c r="B396" s="61" t="s">
        <v>1627</v>
      </c>
      <c r="C396" s="188"/>
      <c r="D396" s="154">
        <v>1081.5499219376009</v>
      </c>
      <c r="E396" s="42"/>
      <c r="F396" s="154"/>
      <c r="G396" s="129" t="str">
        <f>IF($D$414=0,"",IF(D396="[for completion]","",IF(D396="","",D396/$D$414)))</f>
        <v/>
      </c>
    </row>
    <row r="397" spans="1:7" x14ac:dyDescent="0.3">
      <c r="A397" s="44" t="s">
        <v>1943</v>
      </c>
      <c r="B397" s="143" t="s">
        <v>1628</v>
      </c>
      <c r="C397" s="188"/>
      <c r="D397" s="154">
        <v>0.50074217992114634</v>
      </c>
      <c r="E397" s="42"/>
      <c r="F397" s="154"/>
      <c r="G397" s="129" t="str">
        <f t="shared" ref="G397:G405" si="17">IF($D$414=0,"",IF(D397="[for completion]","",IF(D397="","",D397/$D$414)))</f>
        <v/>
      </c>
    </row>
    <row r="398" spans="1:7" x14ac:dyDescent="0.3">
      <c r="A398" s="44" t="s">
        <v>1944</v>
      </c>
      <c r="B398" s="61" t="s">
        <v>1629</v>
      </c>
      <c r="C398" s="188"/>
      <c r="D398" s="154"/>
      <c r="E398" s="42"/>
      <c r="F398" s="154"/>
      <c r="G398" s="129" t="str">
        <f t="shared" si="17"/>
        <v/>
      </c>
    </row>
    <row r="399" spans="1:7" x14ac:dyDescent="0.3">
      <c r="A399" s="44" t="s">
        <v>1945</v>
      </c>
      <c r="B399" s="61" t="s">
        <v>1630</v>
      </c>
      <c r="C399" s="188"/>
      <c r="D399" s="154">
        <v>0.26082428563669863</v>
      </c>
      <c r="E399" s="42"/>
      <c r="F399" s="154"/>
      <c r="G399" s="129" t="str">
        <f t="shared" si="17"/>
        <v/>
      </c>
    </row>
    <row r="400" spans="1:7" x14ac:dyDescent="0.3">
      <c r="A400" s="44" t="s">
        <v>1946</v>
      </c>
      <c r="B400" s="61" t="s">
        <v>1631</v>
      </c>
      <c r="C400" s="188"/>
      <c r="D400" s="154">
        <v>935.28202907354739</v>
      </c>
      <c r="E400" s="42"/>
      <c r="F400" s="154"/>
      <c r="G400" s="129" t="str">
        <f t="shared" si="17"/>
        <v/>
      </c>
    </row>
    <row r="401" spans="1:7" x14ac:dyDescent="0.3">
      <c r="A401" s="44" t="s">
        <v>1947</v>
      </c>
      <c r="B401" s="61" t="s">
        <v>1632</v>
      </c>
      <c r="C401" s="188"/>
      <c r="D401" s="154"/>
      <c r="E401" s="42"/>
      <c r="F401" s="154"/>
      <c r="G401" s="129" t="str">
        <f t="shared" si="17"/>
        <v/>
      </c>
    </row>
    <row r="402" spans="1:7" x14ac:dyDescent="0.3">
      <c r="A402" s="44" t="s">
        <v>1948</v>
      </c>
      <c r="B402" s="61" t="s">
        <v>1246</v>
      </c>
      <c r="C402" s="188"/>
      <c r="D402" s="154"/>
      <c r="E402" s="42"/>
      <c r="F402" s="154"/>
      <c r="G402" s="129" t="str">
        <f t="shared" si="17"/>
        <v/>
      </c>
    </row>
    <row r="403" spans="1:7" x14ac:dyDescent="0.3">
      <c r="A403" s="44" t="s">
        <v>1949</v>
      </c>
      <c r="B403" s="61" t="s">
        <v>1639</v>
      </c>
      <c r="C403" s="188"/>
      <c r="D403" s="154"/>
      <c r="E403" s="42"/>
      <c r="F403" s="154"/>
      <c r="G403" s="129" t="str">
        <f t="shared" si="17"/>
        <v/>
      </c>
    </row>
    <row r="404" spans="1:7" x14ac:dyDescent="0.3">
      <c r="A404" s="44" t="s">
        <v>1950</v>
      </c>
      <c r="B404" s="61" t="s">
        <v>130</v>
      </c>
      <c r="C404" s="123">
        <v>0</v>
      </c>
      <c r="D404" s="123">
        <v>0</v>
      </c>
      <c r="E404" s="42"/>
      <c r="F404" s="44"/>
      <c r="G404" s="129" t="str">
        <f t="shared" si="17"/>
        <v/>
      </c>
    </row>
    <row r="405" spans="1:7" x14ac:dyDescent="0.3">
      <c r="A405" s="44" t="s">
        <v>1951</v>
      </c>
      <c r="B405" s="44" t="s">
        <v>2281</v>
      </c>
      <c r="C405" s="44"/>
      <c r="D405" s="44"/>
      <c r="E405" s="44"/>
      <c r="F405" s="154" t="s">
        <v>69</v>
      </c>
      <c r="G405" s="129" t="str">
        <f t="shared" si="17"/>
        <v/>
      </c>
    </row>
    <row r="406" spans="1:7" x14ac:dyDescent="0.3">
      <c r="A406" s="44" t="s">
        <v>1952</v>
      </c>
      <c r="B406" s="169"/>
      <c r="C406" s="44"/>
      <c r="D406" s="44"/>
      <c r="E406" s="42"/>
      <c r="F406" s="129"/>
      <c r="G406" s="129"/>
    </row>
    <row r="407" spans="1:7" x14ac:dyDescent="0.3">
      <c r="A407" s="44" t="s">
        <v>1953</v>
      </c>
      <c r="B407" s="169"/>
      <c r="C407" s="44"/>
      <c r="D407" s="44"/>
      <c r="E407" s="42"/>
      <c r="F407" s="129"/>
      <c r="G407" s="129"/>
    </row>
    <row r="408" spans="1:7" x14ac:dyDescent="0.3">
      <c r="A408" s="44" t="s">
        <v>1954</v>
      </c>
      <c r="B408" s="169"/>
      <c r="C408" s="44"/>
      <c r="D408" s="44"/>
      <c r="E408" s="42"/>
      <c r="F408" s="129"/>
      <c r="G408" s="129"/>
    </row>
    <row r="409" spans="1:7" x14ac:dyDescent="0.3">
      <c r="A409" s="44" t="s">
        <v>1955</v>
      </c>
      <c r="B409" s="169"/>
      <c r="C409" s="44"/>
      <c r="D409" s="44"/>
      <c r="E409" s="42"/>
      <c r="F409" s="129"/>
      <c r="G409" s="129"/>
    </row>
    <row r="410" spans="1:7" x14ac:dyDescent="0.3">
      <c r="A410" s="44" t="s">
        <v>1956</v>
      </c>
      <c r="B410" s="169"/>
      <c r="C410" s="44"/>
      <c r="D410" s="44"/>
      <c r="E410" s="42"/>
      <c r="F410" s="129"/>
      <c r="G410" s="129"/>
    </row>
    <row r="411" spans="1:7" x14ac:dyDescent="0.3">
      <c r="A411" s="44" t="s">
        <v>1957</v>
      </c>
      <c r="B411" s="169"/>
      <c r="C411" s="44"/>
      <c r="D411" s="44"/>
      <c r="E411" s="42"/>
      <c r="F411" s="129"/>
      <c r="G411" s="129"/>
    </row>
    <row r="412" spans="1:7" x14ac:dyDescent="0.3">
      <c r="A412" s="44" t="s">
        <v>1958</v>
      </c>
      <c r="B412" s="169"/>
      <c r="C412" s="44"/>
      <c r="D412" s="44"/>
      <c r="E412" s="42"/>
      <c r="F412" s="129"/>
      <c r="G412" s="129"/>
    </row>
    <row r="413" spans="1:7" x14ac:dyDescent="0.3">
      <c r="A413" s="44" t="s">
        <v>1959</v>
      </c>
      <c r="B413" s="61"/>
      <c r="C413" s="44"/>
      <c r="D413" s="44"/>
      <c r="E413" s="42"/>
      <c r="F413" s="129"/>
      <c r="G413" s="129"/>
    </row>
    <row r="414" spans="1:7" x14ac:dyDescent="0.3">
      <c r="A414" s="44" t="s">
        <v>1960</v>
      </c>
      <c r="B414" s="61"/>
      <c r="C414" s="123"/>
      <c r="D414" s="44"/>
      <c r="E414" s="42"/>
      <c r="F414" s="178"/>
      <c r="G414" s="178"/>
    </row>
    <row r="415" spans="1:7" x14ac:dyDescent="0.3">
      <c r="A415" s="44" t="s">
        <v>1961</v>
      </c>
      <c r="B415" s="44"/>
      <c r="C415" s="177"/>
      <c r="D415" s="44"/>
      <c r="E415" s="42"/>
      <c r="F415" s="42"/>
      <c r="G415" s="42"/>
    </row>
    <row r="416" spans="1:7" x14ac:dyDescent="0.3">
      <c r="A416" s="44" t="s">
        <v>1962</v>
      </c>
      <c r="B416" s="44"/>
      <c r="C416" s="177"/>
      <c r="D416" s="44"/>
      <c r="E416" s="42"/>
      <c r="F416" s="42"/>
      <c r="G416" s="42"/>
    </row>
    <row r="417" spans="1:7" x14ac:dyDescent="0.3">
      <c r="A417" s="44" t="s">
        <v>1963</v>
      </c>
      <c r="B417" s="44"/>
      <c r="C417" s="177"/>
      <c r="D417" s="44"/>
      <c r="E417" s="42"/>
      <c r="F417" s="42"/>
      <c r="G417" s="42"/>
    </row>
    <row r="418" spans="1:7" x14ac:dyDescent="0.3">
      <c r="A418" s="44" t="s">
        <v>1964</v>
      </c>
      <c r="B418" s="44"/>
      <c r="C418" s="177"/>
      <c r="D418" s="44"/>
      <c r="E418" s="42"/>
      <c r="F418" s="42"/>
      <c r="G418" s="42"/>
    </row>
    <row r="419" spans="1:7" x14ac:dyDescent="0.3">
      <c r="A419" s="44" t="s">
        <v>1965</v>
      </c>
      <c r="B419" s="44"/>
      <c r="C419" s="177"/>
      <c r="D419" s="44"/>
      <c r="E419" s="42"/>
      <c r="F419" s="42"/>
      <c r="G419" s="42"/>
    </row>
    <row r="420" spans="1:7" x14ac:dyDescent="0.3">
      <c r="A420" s="44" t="s">
        <v>1966</v>
      </c>
      <c r="B420" s="44"/>
      <c r="C420" s="177"/>
      <c r="D420" s="44"/>
      <c r="E420" s="42"/>
      <c r="F420" s="42"/>
      <c r="G420" s="42"/>
    </row>
    <row r="421" spans="1:7" x14ac:dyDescent="0.3">
      <c r="A421" s="44" t="s">
        <v>1967</v>
      </c>
      <c r="B421" s="44"/>
      <c r="C421" s="177"/>
      <c r="D421" s="44"/>
      <c r="E421" s="42"/>
      <c r="F421" s="42"/>
      <c r="G421" s="42"/>
    </row>
    <row r="422" spans="1:7" x14ac:dyDescent="0.3">
      <c r="A422" s="44" t="s">
        <v>1968</v>
      </c>
      <c r="B422" s="44"/>
      <c r="C422" s="177"/>
      <c r="D422" s="44"/>
      <c r="E422" s="42"/>
      <c r="F422" s="42"/>
      <c r="G422" s="42"/>
    </row>
    <row r="423" spans="1:7" x14ac:dyDescent="0.3">
      <c r="A423" s="44" t="s">
        <v>1969</v>
      </c>
      <c r="B423" s="44"/>
      <c r="C423" s="177"/>
      <c r="D423" s="44"/>
      <c r="E423" s="42"/>
      <c r="F423" s="42"/>
      <c r="G423" s="42"/>
    </row>
    <row r="424" spans="1:7" x14ac:dyDescent="0.3">
      <c r="A424" s="44" t="s">
        <v>1970</v>
      </c>
      <c r="B424" s="44"/>
      <c r="C424" s="177"/>
      <c r="D424" s="44"/>
      <c r="E424" s="42"/>
      <c r="F424" s="42"/>
      <c r="G424" s="42"/>
    </row>
    <row r="425" spans="1:7" x14ac:dyDescent="0.3">
      <c r="A425" s="44" t="s">
        <v>1971</v>
      </c>
      <c r="B425" s="44"/>
      <c r="C425" s="177"/>
      <c r="D425" s="44"/>
      <c r="E425" s="42"/>
      <c r="F425" s="42"/>
      <c r="G425" s="42"/>
    </row>
    <row r="426" spans="1:7" x14ac:dyDescent="0.3">
      <c r="A426" s="44" t="s">
        <v>1972</v>
      </c>
      <c r="B426" s="44"/>
      <c r="C426" s="177"/>
      <c r="D426" s="44"/>
      <c r="E426" s="42"/>
      <c r="F426" s="42"/>
      <c r="G426" s="42"/>
    </row>
    <row r="427" spans="1:7" x14ac:dyDescent="0.3">
      <c r="A427" s="44" t="s">
        <v>1973</v>
      </c>
      <c r="B427" s="44"/>
      <c r="C427" s="177"/>
      <c r="D427" s="44"/>
      <c r="E427" s="42"/>
      <c r="F427" s="42"/>
      <c r="G427" s="42"/>
    </row>
    <row r="428" spans="1:7" x14ac:dyDescent="0.3">
      <c r="A428" s="44" t="s">
        <v>1974</v>
      </c>
      <c r="B428" s="44"/>
      <c r="C428" s="177"/>
      <c r="D428" s="44"/>
      <c r="E428" s="42"/>
      <c r="F428" s="42"/>
      <c r="G428" s="42"/>
    </row>
    <row r="429" spans="1:7" x14ac:dyDescent="0.3">
      <c r="A429" s="44" t="s">
        <v>1975</v>
      </c>
      <c r="B429" s="44"/>
      <c r="C429" s="177"/>
      <c r="D429" s="44"/>
      <c r="E429" s="42"/>
      <c r="F429" s="42"/>
      <c r="G429" s="42"/>
    </row>
    <row r="430" spans="1:7" x14ac:dyDescent="0.3">
      <c r="A430" s="44" t="s">
        <v>1976</v>
      </c>
      <c r="B430" s="44"/>
      <c r="C430" s="177"/>
      <c r="D430" s="44"/>
      <c r="E430" s="42"/>
      <c r="F430" s="42"/>
      <c r="G430" s="42"/>
    </row>
    <row r="431" spans="1:7" x14ac:dyDescent="0.3">
      <c r="A431" s="44" t="s">
        <v>1977</v>
      </c>
      <c r="B431" s="44"/>
      <c r="C431" s="177"/>
      <c r="D431" s="44"/>
      <c r="E431" s="42"/>
      <c r="F431" s="42"/>
      <c r="G431" s="42"/>
    </row>
    <row r="432" spans="1:7" x14ac:dyDescent="0.3">
      <c r="A432" s="44" t="s">
        <v>1978</v>
      </c>
      <c r="B432" s="44"/>
      <c r="C432" s="177"/>
      <c r="D432" s="44"/>
      <c r="E432" s="42"/>
      <c r="F432" s="42"/>
      <c r="G432" s="42"/>
    </row>
    <row r="433" spans="1:7" x14ac:dyDescent="0.3">
      <c r="A433" s="44" t="s">
        <v>1979</v>
      </c>
      <c r="B433" s="44"/>
      <c r="C433" s="177"/>
      <c r="D433" s="44"/>
      <c r="E433" s="42"/>
      <c r="F433" s="42"/>
      <c r="G433" s="42"/>
    </row>
    <row r="434" spans="1:7" x14ac:dyDescent="0.3">
      <c r="A434" s="44" t="s">
        <v>1980</v>
      </c>
      <c r="B434" s="44"/>
      <c r="C434" s="177"/>
      <c r="D434" s="44"/>
      <c r="E434" s="42"/>
      <c r="F434" s="42"/>
      <c r="G434" s="42"/>
    </row>
    <row r="435" spans="1:7" x14ac:dyDescent="0.3">
      <c r="A435" s="44" t="s">
        <v>1981</v>
      </c>
      <c r="B435" s="44"/>
      <c r="C435" s="177"/>
      <c r="D435" s="44"/>
      <c r="E435" s="42"/>
      <c r="F435" s="42"/>
      <c r="G435" s="42"/>
    </row>
    <row r="436" spans="1:7" x14ac:dyDescent="0.3">
      <c r="A436" s="44" t="s">
        <v>1982</v>
      </c>
      <c r="B436" s="44"/>
      <c r="C436" s="177"/>
      <c r="D436" s="44"/>
      <c r="E436" s="42"/>
      <c r="F436" s="42"/>
      <c r="G436" s="42"/>
    </row>
    <row r="437" spans="1:7" x14ac:dyDescent="0.3">
      <c r="A437" s="44" t="s">
        <v>1983</v>
      </c>
      <c r="B437" s="44"/>
      <c r="C437" s="177"/>
      <c r="D437" s="44"/>
      <c r="E437" s="42"/>
      <c r="F437" s="42"/>
      <c r="G437" s="42"/>
    </row>
    <row r="438" spans="1:7" x14ac:dyDescent="0.3">
      <c r="A438" s="44" t="s">
        <v>1984</v>
      </c>
      <c r="B438" s="44"/>
      <c r="C438" s="177"/>
      <c r="D438" s="44"/>
      <c r="E438" s="42"/>
      <c r="F438" s="42"/>
      <c r="G438" s="42"/>
    </row>
    <row r="439" spans="1:7" x14ac:dyDescent="0.3">
      <c r="A439" s="44" t="s">
        <v>1985</v>
      </c>
      <c r="B439" s="44"/>
      <c r="C439" s="177"/>
      <c r="D439" s="44"/>
      <c r="E439" s="42"/>
      <c r="F439" s="42"/>
      <c r="G439" s="42"/>
    </row>
    <row r="440" spans="1:7" x14ac:dyDescent="0.3">
      <c r="A440" s="44" t="s">
        <v>1986</v>
      </c>
      <c r="B440" s="44"/>
      <c r="C440" s="177"/>
      <c r="D440" s="44"/>
      <c r="E440" s="42"/>
      <c r="F440" s="42"/>
      <c r="G440" s="42"/>
    </row>
    <row r="441" spans="1:7" x14ac:dyDescent="0.3">
      <c r="A441" s="44" t="s">
        <v>1987</v>
      </c>
      <c r="B441" s="44"/>
      <c r="C441" s="177"/>
      <c r="D441" s="44"/>
      <c r="E441" s="42"/>
      <c r="F441" s="42"/>
      <c r="G441" s="42"/>
    </row>
    <row r="442" spans="1:7" x14ac:dyDescent="0.3">
      <c r="A442" s="44" t="s">
        <v>1988</v>
      </c>
      <c r="B442" s="44"/>
      <c r="C442" s="177"/>
      <c r="D442" s="44"/>
      <c r="E442" s="42"/>
      <c r="F442" s="42"/>
      <c r="G442" s="42"/>
    </row>
    <row r="443" spans="1:7" x14ac:dyDescent="0.3">
      <c r="A443" s="44" t="s">
        <v>1989</v>
      </c>
      <c r="B443" s="44"/>
      <c r="C443" s="177"/>
      <c r="D443" s="44"/>
      <c r="E443" s="42"/>
      <c r="F443" s="42"/>
      <c r="G443" s="42"/>
    </row>
    <row r="444" spans="1:7" ht="18" x14ac:dyDescent="0.3">
      <c r="A444" s="116"/>
      <c r="B444" s="141" t="s">
        <v>1545</v>
      </c>
      <c r="C444" s="116"/>
      <c r="D444" s="116"/>
      <c r="E444" s="116"/>
      <c r="F444" s="116"/>
      <c r="G444" s="116"/>
    </row>
    <row r="445" spans="1:7" x14ac:dyDescent="0.3">
      <c r="A445" s="63"/>
      <c r="B445" s="63" t="s">
        <v>1921</v>
      </c>
      <c r="C445" s="63" t="s">
        <v>640</v>
      </c>
      <c r="D445" s="63" t="s">
        <v>641</v>
      </c>
      <c r="E445" s="63"/>
      <c r="F445" s="63" t="s">
        <v>472</v>
      </c>
      <c r="G445" s="63" t="s">
        <v>642</v>
      </c>
    </row>
    <row r="446" spans="1:7" x14ac:dyDescent="0.3">
      <c r="A446" s="44" t="s">
        <v>1546</v>
      </c>
      <c r="B446" s="44" t="s">
        <v>644</v>
      </c>
      <c r="C446" s="175">
        <f>(C473/D473)*1000</f>
        <v>8387.1481667838543</v>
      </c>
      <c r="D446" s="58"/>
      <c r="E446" s="58"/>
      <c r="F446" s="76"/>
      <c r="G446" s="76"/>
    </row>
    <row r="447" spans="1:7" x14ac:dyDescent="0.3">
      <c r="A447" s="58"/>
      <c r="B447" s="44"/>
      <c r="C447" s="44"/>
      <c r="D447" s="58"/>
      <c r="E447" s="58"/>
      <c r="F447" s="76"/>
      <c r="G447" s="76"/>
    </row>
    <row r="448" spans="1:7" x14ac:dyDescent="0.3">
      <c r="A448" s="44"/>
      <c r="B448" s="44" t="s">
        <v>645</v>
      </c>
      <c r="C448" s="44"/>
      <c r="D448" s="58"/>
      <c r="E448" s="58"/>
      <c r="F448" s="76"/>
      <c r="G448" s="76"/>
    </row>
    <row r="449" spans="1:7" x14ac:dyDescent="0.3">
      <c r="A449" s="44" t="s">
        <v>1547</v>
      </c>
      <c r="B449" s="169" t="s">
        <v>2386</v>
      </c>
      <c r="C449" s="157">
        <v>253.96734944999994</v>
      </c>
      <c r="D449" s="157">
        <v>242</v>
      </c>
      <c r="E449" s="58"/>
      <c r="F449" s="129">
        <f>IF($C$473=0,"",IF(C449="[for completion]","",IF(C449="","",C449/$C$473)))</f>
        <v>3.9427782406340019E-2</v>
      </c>
      <c r="G449" s="129">
        <f>IF($D$473=0,"",IF(D449="[for completion]","",IF(D449="","",D449/$D$473)))</f>
        <v>0.31510416666666669</v>
      </c>
    </row>
    <row r="450" spans="1:7" x14ac:dyDescent="0.3">
      <c r="A450" s="44" t="s">
        <v>1548</v>
      </c>
      <c r="B450" s="169" t="s">
        <v>2387</v>
      </c>
      <c r="C450" s="157">
        <v>809.74988374999964</v>
      </c>
      <c r="D450" s="157">
        <v>256</v>
      </c>
      <c r="E450" s="58"/>
      <c r="F450" s="129">
        <f t="shared" ref="F450:F472" si="18">IF($C$473=0,"",IF(C450="[for completion]","",IF(C450="","",C450/$C$473)))</f>
        <v>0.12571160146843877</v>
      </c>
      <c r="G450" s="129">
        <f t="shared" ref="G450:G472" si="19">IF($D$473=0,"",IF(D450="[for completion]","",IF(D450="","",D450/$D$473)))</f>
        <v>0.33333333333333331</v>
      </c>
    </row>
    <row r="451" spans="1:7" x14ac:dyDescent="0.3">
      <c r="A451" s="44" t="s">
        <v>1549</v>
      </c>
      <c r="B451" s="169" t="s">
        <v>2388</v>
      </c>
      <c r="C451" s="157">
        <v>2119.3638096500008</v>
      </c>
      <c r="D451" s="157">
        <v>210</v>
      </c>
      <c r="E451" s="58"/>
      <c r="F451" s="129">
        <f t="shared" si="18"/>
        <v>0.329025818900407</v>
      </c>
      <c r="G451" s="129">
        <f t="shared" si="19"/>
        <v>0.2734375</v>
      </c>
    </row>
    <row r="452" spans="1:7" x14ac:dyDescent="0.3">
      <c r="A452" s="44" t="s">
        <v>1550</v>
      </c>
      <c r="B452" s="169" t="s">
        <v>2389</v>
      </c>
      <c r="C452" s="157">
        <v>1032.4202982899999</v>
      </c>
      <c r="D452" s="157">
        <v>36</v>
      </c>
      <c r="E452" s="58"/>
      <c r="F452" s="129">
        <f t="shared" si="18"/>
        <v>0.16028061465783347</v>
      </c>
      <c r="G452" s="129">
        <f t="shared" si="19"/>
        <v>4.6875E-2</v>
      </c>
    </row>
    <row r="453" spans="1:7" x14ac:dyDescent="0.3">
      <c r="A453" s="44" t="s">
        <v>1551</v>
      </c>
      <c r="B453" s="169" t="s">
        <v>2389</v>
      </c>
      <c r="C453" s="157">
        <v>1124.7245766200001</v>
      </c>
      <c r="D453" s="157">
        <v>17</v>
      </c>
      <c r="E453" s="58"/>
      <c r="F453" s="129">
        <f t="shared" si="18"/>
        <v>0.17461061813682791</v>
      </c>
      <c r="G453" s="129">
        <f t="shared" si="19"/>
        <v>2.2135416666666668E-2</v>
      </c>
    </row>
    <row r="454" spans="1:7" x14ac:dyDescent="0.3">
      <c r="A454" s="44" t="s">
        <v>1552</v>
      </c>
      <c r="B454" s="169" t="s">
        <v>2390</v>
      </c>
      <c r="C454" s="157">
        <v>1101.1038743300001</v>
      </c>
      <c r="D454" s="157">
        <v>7</v>
      </c>
      <c r="E454" s="58"/>
      <c r="F454" s="129">
        <f t="shared" si="18"/>
        <v>0.17094356443015285</v>
      </c>
      <c r="G454" s="129">
        <f t="shared" si="19"/>
        <v>9.1145833333333339E-3</v>
      </c>
    </row>
    <row r="455" spans="1:7" x14ac:dyDescent="0.3">
      <c r="A455" s="44" t="s">
        <v>1553</v>
      </c>
      <c r="B455" s="169"/>
      <c r="C455" s="157"/>
      <c r="D455" s="157"/>
      <c r="E455" s="58"/>
      <c r="F455" s="129" t="str">
        <f t="shared" si="18"/>
        <v/>
      </c>
      <c r="G455" s="129" t="str">
        <f t="shared" si="19"/>
        <v/>
      </c>
    </row>
    <row r="456" spans="1:7" x14ac:dyDescent="0.3">
      <c r="A456" s="44" t="s">
        <v>1554</v>
      </c>
      <c r="B456" s="169"/>
      <c r="C456" s="157"/>
      <c r="D456" s="175"/>
      <c r="E456" s="58"/>
      <c r="F456" s="129" t="str">
        <f t="shared" si="18"/>
        <v/>
      </c>
      <c r="G456" s="129" t="str">
        <f t="shared" si="19"/>
        <v/>
      </c>
    </row>
    <row r="457" spans="1:7" x14ac:dyDescent="0.3">
      <c r="A457" s="44" t="s">
        <v>1555</v>
      </c>
      <c r="B457" s="169"/>
      <c r="C457" s="157"/>
      <c r="D457" s="175"/>
      <c r="E457" s="58"/>
      <c r="F457" s="129" t="str">
        <f t="shared" si="18"/>
        <v/>
      </c>
      <c r="G457" s="129" t="str">
        <f t="shared" si="19"/>
        <v/>
      </c>
    </row>
    <row r="458" spans="1:7" x14ac:dyDescent="0.3">
      <c r="A458" s="44" t="s">
        <v>1990</v>
      </c>
      <c r="B458" s="169"/>
      <c r="C458" s="157"/>
      <c r="D458" s="175"/>
      <c r="E458" s="61"/>
      <c r="F458" s="129" t="str">
        <f t="shared" si="18"/>
        <v/>
      </c>
      <c r="G458" s="129" t="str">
        <f t="shared" si="19"/>
        <v/>
      </c>
    </row>
    <row r="459" spans="1:7" x14ac:dyDescent="0.3">
      <c r="A459" s="44" t="s">
        <v>1991</v>
      </c>
      <c r="B459" s="169"/>
      <c r="C459" s="157"/>
      <c r="D459" s="175"/>
      <c r="E459" s="61"/>
      <c r="F459" s="129" t="str">
        <f t="shared" si="18"/>
        <v/>
      </c>
      <c r="G459" s="129" t="str">
        <f t="shared" si="19"/>
        <v/>
      </c>
    </row>
    <row r="460" spans="1:7" x14ac:dyDescent="0.3">
      <c r="A460" s="44" t="s">
        <v>1992</v>
      </c>
      <c r="B460" s="169"/>
      <c r="C460" s="157"/>
      <c r="D460" s="175"/>
      <c r="E460" s="61"/>
      <c r="F460" s="129" t="str">
        <f t="shared" si="18"/>
        <v/>
      </c>
      <c r="G460" s="129" t="str">
        <f t="shared" si="19"/>
        <v/>
      </c>
    </row>
    <row r="461" spans="1:7" x14ac:dyDescent="0.3">
      <c r="A461" s="44" t="s">
        <v>1993</v>
      </c>
      <c r="B461" s="169"/>
      <c r="C461" s="157"/>
      <c r="D461" s="175"/>
      <c r="E461" s="61"/>
      <c r="F461" s="129" t="str">
        <f t="shared" si="18"/>
        <v/>
      </c>
      <c r="G461" s="129" t="str">
        <f t="shared" si="19"/>
        <v/>
      </c>
    </row>
    <row r="462" spans="1:7" x14ac:dyDescent="0.3">
      <c r="A462" s="44" t="s">
        <v>1994</v>
      </c>
      <c r="B462" s="169"/>
      <c r="C462" s="157"/>
      <c r="D462" s="175"/>
      <c r="E462" s="61"/>
      <c r="F462" s="129" t="str">
        <f t="shared" si="18"/>
        <v/>
      </c>
      <c r="G462" s="129" t="str">
        <f t="shared" si="19"/>
        <v/>
      </c>
    </row>
    <row r="463" spans="1:7" x14ac:dyDescent="0.3">
      <c r="A463" s="44" t="s">
        <v>1995</v>
      </c>
      <c r="B463" s="169"/>
      <c r="C463" s="157"/>
      <c r="D463" s="175"/>
      <c r="E463" s="61"/>
      <c r="F463" s="129" t="str">
        <f t="shared" si="18"/>
        <v/>
      </c>
      <c r="G463" s="129" t="str">
        <f t="shared" si="19"/>
        <v/>
      </c>
    </row>
    <row r="464" spans="1:7" x14ac:dyDescent="0.3">
      <c r="A464" s="44" t="s">
        <v>1996</v>
      </c>
      <c r="B464" s="169"/>
      <c r="C464" s="157"/>
      <c r="D464" s="175"/>
      <c r="E464" s="44"/>
      <c r="F464" s="129" t="str">
        <f t="shared" si="18"/>
        <v/>
      </c>
      <c r="G464" s="129" t="str">
        <f t="shared" si="19"/>
        <v/>
      </c>
    </row>
    <row r="465" spans="1:7" x14ac:dyDescent="0.3">
      <c r="A465" s="44" t="s">
        <v>1997</v>
      </c>
      <c r="B465" s="169"/>
      <c r="C465" s="157"/>
      <c r="D465" s="175"/>
      <c r="E465" s="113"/>
      <c r="F465" s="129" t="str">
        <f t="shared" si="18"/>
        <v/>
      </c>
      <c r="G465" s="129" t="str">
        <f t="shared" si="19"/>
        <v/>
      </c>
    </row>
    <row r="466" spans="1:7" x14ac:dyDescent="0.3">
      <c r="A466" s="44" t="s">
        <v>1998</v>
      </c>
      <c r="B466" s="169"/>
      <c r="C466" s="157"/>
      <c r="D466" s="175"/>
      <c r="E466" s="113"/>
      <c r="F466" s="129" t="str">
        <f t="shared" si="18"/>
        <v/>
      </c>
      <c r="G466" s="129" t="str">
        <f t="shared" si="19"/>
        <v/>
      </c>
    </row>
    <row r="467" spans="1:7" x14ac:dyDescent="0.3">
      <c r="A467" s="44" t="s">
        <v>1999</v>
      </c>
      <c r="B467" s="169"/>
      <c r="C467" s="157"/>
      <c r="D467" s="175"/>
      <c r="E467" s="113"/>
      <c r="F467" s="129" t="str">
        <f t="shared" si="18"/>
        <v/>
      </c>
      <c r="G467" s="129" t="str">
        <f t="shared" si="19"/>
        <v/>
      </c>
    </row>
    <row r="468" spans="1:7" x14ac:dyDescent="0.3">
      <c r="A468" s="44" t="s">
        <v>2000</v>
      </c>
      <c r="B468" s="169"/>
      <c r="C468" s="157"/>
      <c r="D468" s="175"/>
      <c r="E468" s="113"/>
      <c r="F468" s="129" t="str">
        <f t="shared" si="18"/>
        <v/>
      </c>
      <c r="G468" s="129" t="str">
        <f t="shared" si="19"/>
        <v/>
      </c>
    </row>
    <row r="469" spans="1:7" x14ac:dyDescent="0.3">
      <c r="A469" s="44" t="s">
        <v>2001</v>
      </c>
      <c r="B469" s="169"/>
      <c r="C469" s="157"/>
      <c r="D469" s="175"/>
      <c r="E469" s="113"/>
      <c r="F469" s="129" t="str">
        <f t="shared" si="18"/>
        <v/>
      </c>
      <c r="G469" s="129" t="str">
        <f t="shared" si="19"/>
        <v/>
      </c>
    </row>
    <row r="470" spans="1:7" x14ac:dyDescent="0.3">
      <c r="A470" s="44" t="s">
        <v>2002</v>
      </c>
      <c r="B470" s="169"/>
      <c r="C470" s="157"/>
      <c r="D470" s="175"/>
      <c r="E470" s="113"/>
      <c r="F470" s="129" t="str">
        <f t="shared" si="18"/>
        <v/>
      </c>
      <c r="G470" s="129" t="str">
        <f t="shared" si="19"/>
        <v/>
      </c>
    </row>
    <row r="471" spans="1:7" x14ac:dyDescent="0.3">
      <c r="A471" s="44" t="s">
        <v>2003</v>
      </c>
      <c r="B471" s="169"/>
      <c r="C471" s="157"/>
      <c r="D471" s="175"/>
      <c r="E471" s="113"/>
      <c r="F471" s="129" t="str">
        <f t="shared" si="18"/>
        <v/>
      </c>
      <c r="G471" s="129" t="str">
        <f t="shared" si="19"/>
        <v/>
      </c>
    </row>
    <row r="472" spans="1:7" x14ac:dyDescent="0.3">
      <c r="A472" s="44" t="s">
        <v>2004</v>
      </c>
      <c r="B472" s="169"/>
      <c r="C472" s="157"/>
      <c r="D472" s="175"/>
      <c r="E472" s="113"/>
      <c r="F472" s="129" t="str">
        <f t="shared" si="18"/>
        <v/>
      </c>
      <c r="G472" s="129" t="str">
        <f t="shared" si="19"/>
        <v/>
      </c>
    </row>
    <row r="473" spans="1:7" x14ac:dyDescent="0.3">
      <c r="A473" s="44" t="s">
        <v>2005</v>
      </c>
      <c r="B473" s="61" t="s">
        <v>130</v>
      </c>
      <c r="C473" s="125">
        <f>SUM(C449:C472)</f>
        <v>6441.3297920900004</v>
      </c>
      <c r="D473" s="44">
        <f>SUM(D449:D472)</f>
        <v>768</v>
      </c>
      <c r="E473" s="113"/>
      <c r="F473" s="138">
        <f>SUM(F449:F472)</f>
        <v>1</v>
      </c>
      <c r="G473" s="138">
        <f>SUM(G449:G472)</f>
        <v>1</v>
      </c>
    </row>
    <row r="474" spans="1:7" x14ac:dyDescent="0.3">
      <c r="A474" s="63"/>
      <c r="B474" s="63" t="s">
        <v>1938</v>
      </c>
      <c r="C474" s="63" t="s">
        <v>640</v>
      </c>
      <c r="D474" s="63" t="s">
        <v>641</v>
      </c>
      <c r="E474" s="63"/>
      <c r="F474" s="63" t="s">
        <v>472</v>
      </c>
      <c r="G474" s="63" t="s">
        <v>642</v>
      </c>
    </row>
    <row r="475" spans="1:7" x14ac:dyDescent="0.3">
      <c r="A475" s="44" t="s">
        <v>1557</v>
      </c>
      <c r="B475" s="44" t="s">
        <v>673</v>
      </c>
      <c r="C475" s="174" t="s">
        <v>808</v>
      </c>
      <c r="D475" s="44"/>
      <c r="E475" s="44"/>
      <c r="F475" s="44"/>
      <c r="G475" s="44"/>
    </row>
    <row r="476" spans="1:7" x14ac:dyDescent="0.3">
      <c r="A476" s="44"/>
      <c r="B476" s="44"/>
      <c r="C476" s="44"/>
      <c r="D476" s="44"/>
      <c r="E476" s="44"/>
      <c r="F476" s="44"/>
      <c r="G476" s="44"/>
    </row>
    <row r="477" spans="1:7" x14ac:dyDescent="0.3">
      <c r="A477" s="44"/>
      <c r="B477" s="61" t="s">
        <v>674</v>
      </c>
      <c r="C477" s="44"/>
      <c r="D477" s="44"/>
      <c r="E477" s="44"/>
      <c r="F477" s="44"/>
      <c r="G477" s="44"/>
    </row>
    <row r="478" spans="1:7" x14ac:dyDescent="0.3">
      <c r="A478" s="44" t="s">
        <v>1558</v>
      </c>
      <c r="B478" s="44" t="s">
        <v>676</v>
      </c>
      <c r="C478" s="174" t="s">
        <v>808</v>
      </c>
      <c r="D478" s="174" t="s">
        <v>808</v>
      </c>
      <c r="E478" s="44"/>
      <c r="F478" s="129" t="str">
        <f>IF($C$486=0,"",IF(C478="[for completion]","",IF(C478="","",C478/$C$486)))</f>
        <v/>
      </c>
      <c r="G478" s="129" t="str">
        <f>IF($D$486=0,"",IF(D478="[for completion]","",IF(D478="","",D478/$D$486)))</f>
        <v/>
      </c>
    </row>
    <row r="479" spans="1:7" x14ac:dyDescent="0.3">
      <c r="A479" s="44" t="s">
        <v>1559</v>
      </c>
      <c r="B479" s="44" t="s">
        <v>678</v>
      </c>
      <c r="C479" s="174" t="s">
        <v>808</v>
      </c>
      <c r="D479" s="174" t="s">
        <v>808</v>
      </c>
      <c r="E479" s="44"/>
      <c r="F479" s="129" t="str">
        <f t="shared" ref="F479:F485" si="20">IF($C$486=0,"",IF(C479="[for completion]","",IF(C479="","",C479/$C$486)))</f>
        <v/>
      </c>
      <c r="G479" s="129" t="str">
        <f t="shared" ref="G479:G485" si="21">IF($D$486=0,"",IF(D479="[for completion]","",IF(D479="","",D479/$D$486)))</f>
        <v/>
      </c>
    </row>
    <row r="480" spans="1:7" x14ac:dyDescent="0.3">
      <c r="A480" s="44" t="s">
        <v>1560</v>
      </c>
      <c r="B480" s="44" t="s">
        <v>680</v>
      </c>
      <c r="C480" s="174" t="s">
        <v>808</v>
      </c>
      <c r="D480" s="174" t="s">
        <v>808</v>
      </c>
      <c r="E480" s="44"/>
      <c r="F480" s="129" t="str">
        <f t="shared" si="20"/>
        <v/>
      </c>
      <c r="G480" s="129" t="str">
        <f t="shared" si="21"/>
        <v/>
      </c>
    </row>
    <row r="481" spans="1:7" x14ac:dyDescent="0.3">
      <c r="A481" s="44" t="s">
        <v>1561</v>
      </c>
      <c r="B481" s="44" t="s">
        <v>682</v>
      </c>
      <c r="C481" s="174" t="s">
        <v>808</v>
      </c>
      <c r="D481" s="174" t="s">
        <v>808</v>
      </c>
      <c r="E481" s="44"/>
      <c r="F481" s="129" t="str">
        <f t="shared" si="20"/>
        <v/>
      </c>
      <c r="G481" s="129" t="str">
        <f t="shared" si="21"/>
        <v/>
      </c>
    </row>
    <row r="482" spans="1:7" x14ac:dyDescent="0.3">
      <c r="A482" s="44" t="s">
        <v>1562</v>
      </c>
      <c r="B482" s="44" t="s">
        <v>684</v>
      </c>
      <c r="C482" s="174" t="s">
        <v>808</v>
      </c>
      <c r="D482" s="174" t="s">
        <v>808</v>
      </c>
      <c r="E482" s="44"/>
      <c r="F482" s="129" t="str">
        <f t="shared" si="20"/>
        <v/>
      </c>
      <c r="G482" s="129" t="str">
        <f t="shared" si="21"/>
        <v/>
      </c>
    </row>
    <row r="483" spans="1:7" x14ac:dyDescent="0.3">
      <c r="A483" s="44" t="s">
        <v>1563</v>
      </c>
      <c r="B483" s="44" t="s">
        <v>686</v>
      </c>
      <c r="C483" s="174" t="s">
        <v>808</v>
      </c>
      <c r="D483" s="174" t="s">
        <v>808</v>
      </c>
      <c r="E483" s="44"/>
      <c r="F483" s="129" t="str">
        <f t="shared" si="20"/>
        <v/>
      </c>
      <c r="G483" s="129" t="str">
        <f t="shared" si="21"/>
        <v/>
      </c>
    </row>
    <row r="484" spans="1:7" x14ac:dyDescent="0.3">
      <c r="A484" s="44" t="s">
        <v>1564</v>
      </c>
      <c r="B484" s="44" t="s">
        <v>688</v>
      </c>
      <c r="C484" s="174" t="s">
        <v>808</v>
      </c>
      <c r="D484" s="174" t="s">
        <v>808</v>
      </c>
      <c r="E484" s="44"/>
      <c r="F484" s="129" t="str">
        <f t="shared" si="20"/>
        <v/>
      </c>
      <c r="G484" s="129" t="str">
        <f t="shared" si="21"/>
        <v/>
      </c>
    </row>
    <row r="485" spans="1:7" x14ac:dyDescent="0.3">
      <c r="A485" s="44" t="s">
        <v>1565</v>
      </c>
      <c r="B485" s="44" t="s">
        <v>690</v>
      </c>
      <c r="C485" s="174" t="s">
        <v>808</v>
      </c>
      <c r="D485" s="174" t="s">
        <v>808</v>
      </c>
      <c r="E485" s="44"/>
      <c r="F485" s="129" t="str">
        <f t="shared" si="20"/>
        <v/>
      </c>
      <c r="G485" s="129" t="str">
        <f t="shared" si="21"/>
        <v/>
      </c>
    </row>
    <row r="486" spans="1:7" x14ac:dyDescent="0.3">
      <c r="A486" s="44" t="s">
        <v>1566</v>
      </c>
      <c r="B486" s="70" t="s">
        <v>130</v>
      </c>
      <c r="C486" s="123">
        <f>SUM(C478:C485)</f>
        <v>0</v>
      </c>
      <c r="D486" s="68">
        <f>SUM(D478:D485)</f>
        <v>0</v>
      </c>
      <c r="E486" s="44"/>
      <c r="F486" s="120">
        <f>SUM(F478:F485)</f>
        <v>0</v>
      </c>
      <c r="G486" s="120">
        <f>SUM(G478:G485)</f>
        <v>0</v>
      </c>
    </row>
    <row r="487" spans="1:7" x14ac:dyDescent="0.3">
      <c r="A487" s="44" t="s">
        <v>1567</v>
      </c>
      <c r="B487" s="72" t="s">
        <v>693</v>
      </c>
      <c r="C487" s="157"/>
      <c r="D487" s="175"/>
      <c r="E487" s="44"/>
      <c r="F487" s="129" t="s">
        <v>1258</v>
      </c>
      <c r="G487" s="129" t="s">
        <v>1258</v>
      </c>
    </row>
    <row r="488" spans="1:7" x14ac:dyDescent="0.3">
      <c r="A488" s="44" t="s">
        <v>1568</v>
      </c>
      <c r="B488" s="72" t="s">
        <v>695</v>
      </c>
      <c r="C488" s="157"/>
      <c r="D488" s="175"/>
      <c r="E488" s="44"/>
      <c r="F488" s="129" t="s">
        <v>1258</v>
      </c>
      <c r="G488" s="129" t="s">
        <v>1258</v>
      </c>
    </row>
    <row r="489" spans="1:7" x14ac:dyDescent="0.3">
      <c r="A489" s="44" t="s">
        <v>1569</v>
      </c>
      <c r="B489" s="72" t="s">
        <v>697</v>
      </c>
      <c r="C489" s="157"/>
      <c r="D489" s="175"/>
      <c r="E489" s="44"/>
      <c r="F489" s="129" t="s">
        <v>1258</v>
      </c>
      <c r="G489" s="129" t="s">
        <v>1258</v>
      </c>
    </row>
    <row r="490" spans="1:7" x14ac:dyDescent="0.3">
      <c r="A490" s="44" t="s">
        <v>1642</v>
      </c>
      <c r="B490" s="72" t="s">
        <v>699</v>
      </c>
      <c r="C490" s="157"/>
      <c r="D490" s="175"/>
      <c r="E490" s="44"/>
      <c r="F490" s="129" t="s">
        <v>1258</v>
      </c>
      <c r="G490" s="129" t="s">
        <v>1258</v>
      </c>
    </row>
    <row r="491" spans="1:7" x14ac:dyDescent="0.3">
      <c r="A491" s="44" t="s">
        <v>1643</v>
      </c>
      <c r="B491" s="72" t="s">
        <v>701</v>
      </c>
      <c r="C491" s="157"/>
      <c r="D491" s="175"/>
      <c r="E491" s="44"/>
      <c r="F491" s="129" t="s">
        <v>1258</v>
      </c>
      <c r="G491" s="129" t="s">
        <v>1258</v>
      </c>
    </row>
    <row r="492" spans="1:7" x14ac:dyDescent="0.3">
      <c r="A492" s="44" t="s">
        <v>1644</v>
      </c>
      <c r="B492" s="72" t="s">
        <v>703</v>
      </c>
      <c r="C492" s="157"/>
      <c r="D492" s="175"/>
      <c r="E492" s="44"/>
      <c r="F492" s="129" t="s">
        <v>1258</v>
      </c>
      <c r="G492" s="129" t="s">
        <v>1258</v>
      </c>
    </row>
    <row r="493" spans="1:7" x14ac:dyDescent="0.3">
      <c r="A493" s="44" t="s">
        <v>1645</v>
      </c>
      <c r="B493" s="72"/>
      <c r="C493" s="44"/>
      <c r="D493" s="44"/>
      <c r="E493" s="44"/>
      <c r="F493" s="69"/>
      <c r="G493" s="69"/>
    </row>
    <row r="494" spans="1:7" x14ac:dyDescent="0.3">
      <c r="A494" s="44" t="s">
        <v>1646</v>
      </c>
      <c r="B494" s="72"/>
      <c r="C494" s="44"/>
      <c r="D494" s="44"/>
      <c r="E494" s="44"/>
      <c r="F494" s="69"/>
      <c r="G494" s="69"/>
    </row>
    <row r="495" spans="1:7" x14ac:dyDescent="0.3">
      <c r="A495" s="44" t="s">
        <v>1647</v>
      </c>
      <c r="B495" s="72"/>
      <c r="C495" s="44"/>
      <c r="D495" s="44"/>
      <c r="E495" s="44"/>
      <c r="F495" s="113"/>
      <c r="G495" s="113"/>
    </row>
    <row r="496" spans="1:7" x14ac:dyDescent="0.3">
      <c r="A496" s="63"/>
      <c r="B496" s="63" t="s">
        <v>2006</v>
      </c>
      <c r="C496" s="63" t="s">
        <v>640</v>
      </c>
      <c r="D496" s="63" t="s">
        <v>641</v>
      </c>
      <c r="E496" s="63"/>
      <c r="F496" s="63" t="s">
        <v>472</v>
      </c>
      <c r="G496" s="63" t="s">
        <v>642</v>
      </c>
    </row>
    <row r="497" spans="1:7" x14ac:dyDescent="0.3">
      <c r="A497" s="44" t="s">
        <v>1570</v>
      </c>
      <c r="B497" s="44" t="s">
        <v>673</v>
      </c>
      <c r="C497" s="174">
        <v>0.54686006640456097</v>
      </c>
      <c r="D497" s="44"/>
      <c r="E497" s="44"/>
      <c r="F497" s="44"/>
      <c r="G497" s="44"/>
    </row>
    <row r="498" spans="1:7" x14ac:dyDescent="0.3">
      <c r="A498" s="44"/>
      <c r="B498" s="44"/>
      <c r="C498" s="44"/>
      <c r="D498" s="44"/>
      <c r="E498" s="44"/>
      <c r="F498" s="44"/>
      <c r="G498" s="44"/>
    </row>
    <row r="499" spans="1:7" x14ac:dyDescent="0.3">
      <c r="A499" s="44"/>
      <c r="B499" s="61" t="s">
        <v>674</v>
      </c>
      <c r="C499" s="44"/>
      <c r="D499" s="44"/>
      <c r="E499" s="44"/>
      <c r="F499" s="44"/>
      <c r="G499" s="44"/>
    </row>
    <row r="500" spans="1:7" x14ac:dyDescent="0.3">
      <c r="A500" s="44" t="s">
        <v>1571</v>
      </c>
      <c r="B500" s="44" t="s">
        <v>676</v>
      </c>
      <c r="C500" s="157">
        <v>1664.2505122227462</v>
      </c>
      <c r="D500" s="174" t="s">
        <v>808</v>
      </c>
      <c r="E500" s="44"/>
      <c r="F500" s="129">
        <f>IF($C$508=0,"",IF(C500="[for completion]","",IF(C500="","",C500/$C$508)))</f>
        <v>0.25837064176817298</v>
      </c>
      <c r="G500" s="129" t="str">
        <f>IF($D$508=0,"",IF(D500="[for completion]","",IF(D500="","",D500/$D$508)))</f>
        <v/>
      </c>
    </row>
    <row r="501" spans="1:7" x14ac:dyDescent="0.3">
      <c r="A501" s="44" t="s">
        <v>1572</v>
      </c>
      <c r="B501" s="44" t="s">
        <v>678</v>
      </c>
      <c r="C501" s="157">
        <v>2422.8078823442288</v>
      </c>
      <c r="D501" s="174" t="s">
        <v>808</v>
      </c>
      <c r="E501" s="44"/>
      <c r="F501" s="129">
        <f t="shared" ref="F501:F507" si="22">IF($C$508=0,"",IF(C501="[for completion]","",IF(C501="","",C501/$C$508)))</f>
        <v>0.37613473623403876</v>
      </c>
      <c r="G501" s="129" t="str">
        <f t="shared" ref="G501:G507" si="23">IF($D$508=0,"",IF(D501="[for completion]","",IF(D501="","",D501/$D$508)))</f>
        <v/>
      </c>
    </row>
    <row r="502" spans="1:7" x14ac:dyDescent="0.3">
      <c r="A502" s="44" t="s">
        <v>1573</v>
      </c>
      <c r="B502" s="44" t="s">
        <v>680</v>
      </c>
      <c r="C502" s="157">
        <v>2145.5527484281893</v>
      </c>
      <c r="D502" s="174" t="s">
        <v>808</v>
      </c>
      <c r="E502" s="44"/>
      <c r="F502" s="129">
        <f t="shared" si="22"/>
        <v>0.33309158476296974</v>
      </c>
      <c r="G502" s="129" t="str">
        <f t="shared" si="23"/>
        <v/>
      </c>
    </row>
    <row r="503" spans="1:7" x14ac:dyDescent="0.3">
      <c r="A503" s="44" t="s">
        <v>1574</v>
      </c>
      <c r="B503" s="44" t="s">
        <v>682</v>
      </c>
      <c r="C503" s="157">
        <v>173.89500150960401</v>
      </c>
      <c r="D503" s="174" t="s">
        <v>808</v>
      </c>
      <c r="E503" s="44"/>
      <c r="F503" s="129">
        <f t="shared" si="22"/>
        <v>2.6996754881755673E-2</v>
      </c>
      <c r="G503" s="129" t="str">
        <f t="shared" si="23"/>
        <v/>
      </c>
    </row>
    <row r="504" spans="1:7" x14ac:dyDescent="0.3">
      <c r="A504" s="44" t="s">
        <v>1575</v>
      </c>
      <c r="B504" s="44" t="s">
        <v>684</v>
      </c>
      <c r="C504" s="157">
        <v>23.601564986362888</v>
      </c>
      <c r="D504" s="174" t="s">
        <v>808</v>
      </c>
      <c r="E504" s="44"/>
      <c r="F504" s="129">
        <f t="shared" si="22"/>
        <v>3.6640826891592747E-3</v>
      </c>
      <c r="G504" s="129" t="str">
        <f t="shared" si="23"/>
        <v/>
      </c>
    </row>
    <row r="505" spans="1:7" x14ac:dyDescent="0.3">
      <c r="A505" s="44" t="s">
        <v>1576</v>
      </c>
      <c r="B505" s="44" t="s">
        <v>686</v>
      </c>
      <c r="C505" s="157">
        <v>3.7583271337236068</v>
      </c>
      <c r="D505" s="174" t="s">
        <v>808</v>
      </c>
      <c r="E505" s="44"/>
      <c r="F505" s="129">
        <f t="shared" si="22"/>
        <v>5.8347068928823651E-4</v>
      </c>
      <c r="G505" s="129" t="str">
        <f t="shared" si="23"/>
        <v/>
      </c>
    </row>
    <row r="506" spans="1:7" x14ac:dyDescent="0.3">
      <c r="A506" s="44" t="s">
        <v>1577</v>
      </c>
      <c r="B506" s="44" t="s">
        <v>688</v>
      </c>
      <c r="C506" s="157">
        <v>1.9002508251740839</v>
      </c>
      <c r="D506" s="174" t="s">
        <v>808</v>
      </c>
      <c r="E506" s="44"/>
      <c r="F506" s="129">
        <f t="shared" si="22"/>
        <v>2.9500908764330081E-4</v>
      </c>
      <c r="G506" s="129" t="str">
        <f t="shared" si="23"/>
        <v/>
      </c>
    </row>
    <row r="507" spans="1:7" x14ac:dyDescent="0.3">
      <c r="A507" s="44" t="s">
        <v>1578</v>
      </c>
      <c r="B507" s="44" t="s">
        <v>690</v>
      </c>
      <c r="C507" s="157">
        <v>5.5635046399729111</v>
      </c>
      <c r="D507" s="174" t="s">
        <v>808</v>
      </c>
      <c r="E507" s="44"/>
      <c r="F507" s="129">
        <f t="shared" si="22"/>
        <v>8.6371988697193144E-4</v>
      </c>
      <c r="G507" s="129" t="str">
        <f t="shared" si="23"/>
        <v/>
      </c>
    </row>
    <row r="508" spans="1:7" x14ac:dyDescent="0.3">
      <c r="A508" s="44" t="s">
        <v>1579</v>
      </c>
      <c r="B508" s="70" t="s">
        <v>130</v>
      </c>
      <c r="C508" s="123">
        <f>SUM(C500:C507)</f>
        <v>6441.3297920900022</v>
      </c>
      <c r="D508" s="68">
        <f>SUM(D500:D507)</f>
        <v>0</v>
      </c>
      <c r="E508" s="44"/>
      <c r="F508" s="120">
        <f>SUM(F500:F507)</f>
        <v>1</v>
      </c>
      <c r="G508" s="120">
        <f>SUM(G500:G507)</f>
        <v>0</v>
      </c>
    </row>
    <row r="509" spans="1:7" x14ac:dyDescent="0.3">
      <c r="A509" s="44" t="s">
        <v>1648</v>
      </c>
      <c r="B509" s="72" t="s">
        <v>693</v>
      </c>
      <c r="C509" s="123"/>
      <c r="D509" s="124"/>
      <c r="E509" s="44"/>
      <c r="F509" s="129" t="s">
        <v>1258</v>
      </c>
      <c r="G509" s="129" t="s">
        <v>1258</v>
      </c>
    </row>
    <row r="510" spans="1:7" x14ac:dyDescent="0.3">
      <c r="A510" s="44" t="s">
        <v>1649</v>
      </c>
      <c r="B510" s="72" t="s">
        <v>695</v>
      </c>
      <c r="C510" s="123"/>
      <c r="D510" s="124"/>
      <c r="E510" s="44"/>
      <c r="F510" s="129" t="s">
        <v>1258</v>
      </c>
      <c r="G510" s="129" t="s">
        <v>1258</v>
      </c>
    </row>
    <row r="511" spans="1:7" x14ac:dyDescent="0.3">
      <c r="A511" s="44" t="s">
        <v>1650</v>
      </c>
      <c r="B511" s="72" t="s">
        <v>697</v>
      </c>
      <c r="C511" s="123"/>
      <c r="D511" s="124"/>
      <c r="E511" s="44"/>
      <c r="F511" s="129" t="s">
        <v>1258</v>
      </c>
      <c r="G511" s="129" t="s">
        <v>1258</v>
      </c>
    </row>
    <row r="512" spans="1:7" x14ac:dyDescent="0.3">
      <c r="A512" s="44" t="s">
        <v>1826</v>
      </c>
      <c r="B512" s="72" t="s">
        <v>699</v>
      </c>
      <c r="C512" s="123"/>
      <c r="D512" s="124"/>
      <c r="E512" s="44"/>
      <c r="F512" s="129" t="s">
        <v>1258</v>
      </c>
      <c r="G512" s="129" t="s">
        <v>1258</v>
      </c>
    </row>
    <row r="513" spans="1:7" x14ac:dyDescent="0.3">
      <c r="A513" s="44" t="s">
        <v>1827</v>
      </c>
      <c r="B513" s="72" t="s">
        <v>701</v>
      </c>
      <c r="C513" s="123"/>
      <c r="D513" s="124"/>
      <c r="E513" s="44"/>
      <c r="F513" s="129" t="s">
        <v>1258</v>
      </c>
      <c r="G513" s="129" t="s">
        <v>1258</v>
      </c>
    </row>
    <row r="514" spans="1:7" x14ac:dyDescent="0.3">
      <c r="A514" s="44" t="s">
        <v>1828</v>
      </c>
      <c r="B514" s="72" t="s">
        <v>703</v>
      </c>
      <c r="C514" s="123"/>
      <c r="D514" s="124"/>
      <c r="E514" s="44"/>
      <c r="F514" s="129" t="s">
        <v>1258</v>
      </c>
      <c r="G514" s="129" t="s">
        <v>1258</v>
      </c>
    </row>
    <row r="515" spans="1:7" x14ac:dyDescent="0.3">
      <c r="A515" s="44" t="s">
        <v>1829</v>
      </c>
      <c r="B515" s="72"/>
      <c r="C515" s="44"/>
      <c r="D515" s="44"/>
      <c r="E515" s="44"/>
      <c r="F515" s="129"/>
      <c r="G515" s="129"/>
    </row>
    <row r="516" spans="1:7" x14ac:dyDescent="0.3">
      <c r="A516" s="44" t="s">
        <v>1830</v>
      </c>
      <c r="B516" s="72"/>
      <c r="C516" s="44"/>
      <c r="D516" s="44"/>
      <c r="E516" s="44"/>
      <c r="F516" s="129"/>
      <c r="G516" s="129"/>
    </row>
    <row r="517" spans="1:7" x14ac:dyDescent="0.3">
      <c r="A517" s="44" t="s">
        <v>1831</v>
      </c>
      <c r="B517" s="72"/>
      <c r="C517" s="44"/>
      <c r="D517" s="44"/>
      <c r="E517" s="44"/>
      <c r="F517" s="129"/>
      <c r="G517" s="120"/>
    </row>
    <row r="518" spans="1:7" x14ac:dyDescent="0.3">
      <c r="A518" s="63"/>
      <c r="B518" s="63" t="s">
        <v>2007</v>
      </c>
      <c r="C518" s="63" t="s">
        <v>760</v>
      </c>
      <c r="D518" s="63"/>
      <c r="E518" s="63"/>
      <c r="F518" s="63"/>
      <c r="G518" s="63"/>
    </row>
    <row r="519" spans="1:7" x14ac:dyDescent="0.3">
      <c r="A519" s="44" t="s">
        <v>1651</v>
      </c>
      <c r="B519" s="61" t="s">
        <v>761</v>
      </c>
      <c r="C519" s="174">
        <v>0.11227479900161193</v>
      </c>
      <c r="D519" s="174"/>
      <c r="E519" s="44"/>
      <c r="F519" s="44"/>
      <c r="G519" s="44"/>
    </row>
    <row r="520" spans="1:7" x14ac:dyDescent="0.3">
      <c r="A520" s="44" t="s">
        <v>1652</v>
      </c>
      <c r="B520" s="61" t="s">
        <v>762</v>
      </c>
      <c r="C520" s="174">
        <v>0.56406886717270455</v>
      </c>
      <c r="D520" s="174"/>
      <c r="E520" s="44"/>
      <c r="F520" s="44"/>
      <c r="G520" s="44"/>
    </row>
    <row r="521" spans="1:7" x14ac:dyDescent="0.3">
      <c r="A521" s="44" t="s">
        <v>1653</v>
      </c>
      <c r="B521" s="61" t="s">
        <v>763</v>
      </c>
      <c r="C521" s="174">
        <v>1.0627478697653911E-2</v>
      </c>
      <c r="D521" s="174"/>
      <c r="E521" s="44"/>
      <c r="F521" s="44"/>
      <c r="G521" s="44"/>
    </row>
    <row r="522" spans="1:7" x14ac:dyDescent="0.3">
      <c r="A522" s="44" t="s">
        <v>1654</v>
      </c>
      <c r="B522" s="61" t="s">
        <v>764</v>
      </c>
      <c r="C522" s="174"/>
      <c r="D522" s="174"/>
      <c r="E522" s="44"/>
      <c r="F522" s="44"/>
      <c r="G522" s="44"/>
    </row>
    <row r="523" spans="1:7" x14ac:dyDescent="0.3">
      <c r="A523" s="44" t="s">
        <v>1655</v>
      </c>
      <c r="B523" s="61" t="s">
        <v>765</v>
      </c>
      <c r="C523" s="174">
        <v>0.11962288173883238</v>
      </c>
      <c r="D523" s="174"/>
      <c r="E523" s="44"/>
      <c r="F523" s="44"/>
      <c r="G523" s="44"/>
    </row>
    <row r="524" spans="1:7" x14ac:dyDescent="0.3">
      <c r="A524" s="44" t="s">
        <v>1656</v>
      </c>
      <c r="B524" s="61" t="s">
        <v>766</v>
      </c>
      <c r="C524" s="174">
        <v>0.10298962774653256</v>
      </c>
      <c r="D524" s="174"/>
      <c r="E524" s="44"/>
      <c r="F524" s="44"/>
      <c r="G524" s="44"/>
    </row>
    <row r="525" spans="1:7" x14ac:dyDescent="0.3">
      <c r="A525" s="44" t="s">
        <v>1657</v>
      </c>
      <c r="B525" s="61" t="s">
        <v>767</v>
      </c>
      <c r="C525" s="174">
        <v>4.2209216928137221E-3</v>
      </c>
      <c r="D525" s="174"/>
      <c r="E525" s="44"/>
      <c r="F525" s="44"/>
      <c r="G525" s="44"/>
    </row>
    <row r="526" spans="1:7" x14ac:dyDescent="0.3">
      <c r="A526" s="44" t="s">
        <v>1658</v>
      </c>
      <c r="B526" s="61" t="s">
        <v>1814</v>
      </c>
      <c r="C526" s="174"/>
      <c r="D526" s="174"/>
      <c r="E526" s="44"/>
      <c r="F526" s="44"/>
      <c r="G526" s="44"/>
    </row>
    <row r="527" spans="1:7" x14ac:dyDescent="0.3">
      <c r="A527" s="44" t="s">
        <v>1659</v>
      </c>
      <c r="B527" s="61" t="s">
        <v>1815</v>
      </c>
      <c r="C527" s="174">
        <v>8.0057772915657369E-2</v>
      </c>
      <c r="D527" s="174"/>
      <c r="E527" s="44"/>
      <c r="F527" s="44"/>
      <c r="G527" s="44"/>
    </row>
    <row r="528" spans="1:7" x14ac:dyDescent="0.3">
      <c r="A528" s="44" t="s">
        <v>1660</v>
      </c>
      <c r="B528" s="61" t="s">
        <v>1816</v>
      </c>
      <c r="C528" s="174"/>
      <c r="D528" s="174"/>
      <c r="E528" s="44"/>
      <c r="F528" s="44"/>
      <c r="G528" s="44"/>
    </row>
    <row r="529" spans="1:7" x14ac:dyDescent="0.3">
      <c r="A529" s="44" t="s">
        <v>1718</v>
      </c>
      <c r="B529" s="61" t="s">
        <v>768</v>
      </c>
      <c r="C529" s="174"/>
      <c r="D529" s="174"/>
      <c r="E529" s="44"/>
      <c r="F529" s="44"/>
      <c r="G529" s="44"/>
    </row>
    <row r="530" spans="1:7" x14ac:dyDescent="0.3">
      <c r="A530" s="44" t="s">
        <v>1832</v>
      </c>
      <c r="B530" s="61" t="s">
        <v>769</v>
      </c>
      <c r="C530" s="174"/>
      <c r="D530" s="174"/>
      <c r="E530" s="44"/>
      <c r="F530" s="44"/>
      <c r="G530" s="44"/>
    </row>
    <row r="531" spans="1:7" x14ac:dyDescent="0.3">
      <c r="A531" s="44" t="s">
        <v>1833</v>
      </c>
      <c r="B531" s="61" t="s">
        <v>128</v>
      </c>
      <c r="C531" s="174">
        <f>C532</f>
        <v>6.1376510341930946E-3</v>
      </c>
      <c r="D531" s="174"/>
      <c r="E531" s="44"/>
      <c r="F531" s="44"/>
      <c r="G531" s="44"/>
    </row>
    <row r="532" spans="1:7" x14ac:dyDescent="0.3">
      <c r="A532" s="44" t="s">
        <v>1834</v>
      </c>
      <c r="B532" s="72" t="s">
        <v>1817</v>
      </c>
      <c r="C532" s="174">
        <v>6.1376510341930946E-3</v>
      </c>
      <c r="D532" s="154"/>
      <c r="E532" s="44"/>
      <c r="F532" s="44"/>
      <c r="G532" s="44"/>
    </row>
    <row r="533" spans="1:7" x14ac:dyDescent="0.3">
      <c r="A533" s="44" t="s">
        <v>1835</v>
      </c>
      <c r="B533" s="72" t="s">
        <v>132</v>
      </c>
      <c r="C533" s="174"/>
      <c r="D533" s="154"/>
      <c r="E533" s="44"/>
      <c r="F533" s="44"/>
      <c r="G533" s="44"/>
    </row>
    <row r="534" spans="1:7" x14ac:dyDescent="0.3">
      <c r="A534" s="44" t="s">
        <v>1836</v>
      </c>
      <c r="B534" s="72" t="s">
        <v>132</v>
      </c>
      <c r="C534" s="174"/>
      <c r="D534" s="154"/>
      <c r="E534" s="44"/>
      <c r="F534" s="44"/>
      <c r="G534" s="44"/>
    </row>
    <row r="535" spans="1:7" x14ac:dyDescent="0.3">
      <c r="A535" s="44" t="s">
        <v>2008</v>
      </c>
      <c r="B535" s="72" t="s">
        <v>132</v>
      </c>
      <c r="C535" s="174"/>
      <c r="D535" s="154"/>
      <c r="E535" s="44"/>
      <c r="F535" s="44"/>
      <c r="G535" s="44"/>
    </row>
    <row r="536" spans="1:7" x14ac:dyDescent="0.3">
      <c r="A536" s="44" t="s">
        <v>2009</v>
      </c>
      <c r="B536" s="72" t="s">
        <v>132</v>
      </c>
      <c r="C536" s="174"/>
      <c r="D536" s="154"/>
      <c r="E536" s="44"/>
      <c r="F536" s="44"/>
      <c r="G536" s="44"/>
    </row>
    <row r="537" spans="1:7" x14ac:dyDescent="0.3">
      <c r="A537" s="44" t="s">
        <v>2010</v>
      </c>
      <c r="B537" s="72" t="s">
        <v>132</v>
      </c>
      <c r="C537" s="174"/>
      <c r="D537" s="154"/>
      <c r="E537" s="44"/>
      <c r="F537" s="44"/>
      <c r="G537" s="44"/>
    </row>
    <row r="538" spans="1:7" x14ac:dyDescent="0.3">
      <c r="A538" s="44" t="s">
        <v>2011</v>
      </c>
      <c r="B538" s="72" t="s">
        <v>132</v>
      </c>
      <c r="C538" s="174"/>
      <c r="D538" s="154"/>
      <c r="E538" s="44"/>
      <c r="F538" s="44"/>
      <c r="G538" s="44"/>
    </row>
    <row r="539" spans="1:7" x14ac:dyDescent="0.3">
      <c r="A539" s="44" t="s">
        <v>2012</v>
      </c>
      <c r="B539" s="72" t="s">
        <v>132</v>
      </c>
      <c r="C539" s="174"/>
      <c r="D539" s="154"/>
      <c r="E539" s="44"/>
      <c r="F539" s="44"/>
      <c r="G539" s="44"/>
    </row>
    <row r="540" spans="1:7" x14ac:dyDescent="0.3">
      <c r="A540" s="44" t="s">
        <v>2013</v>
      </c>
      <c r="B540" s="72" t="s">
        <v>132</v>
      </c>
      <c r="C540" s="174"/>
      <c r="D540" s="154"/>
      <c r="E540" s="44"/>
      <c r="F540" s="44"/>
      <c r="G540" s="44"/>
    </row>
    <row r="541" spans="1:7" x14ac:dyDescent="0.3">
      <c r="A541" s="44" t="s">
        <v>2014</v>
      </c>
      <c r="B541" s="72" t="s">
        <v>132</v>
      </c>
      <c r="C541" s="174"/>
      <c r="D541" s="154"/>
      <c r="E541" s="44"/>
      <c r="F541" s="44"/>
      <c r="G541" s="44"/>
    </row>
    <row r="542" spans="1:7" x14ac:dyDescent="0.3">
      <c r="A542" s="44" t="s">
        <v>2015</v>
      </c>
      <c r="B542" s="72" t="s">
        <v>132</v>
      </c>
      <c r="C542" s="174"/>
      <c r="D542" s="154"/>
      <c r="E542" s="44"/>
      <c r="F542" s="44"/>
      <c r="G542" s="44"/>
    </row>
    <row r="543" spans="1:7" x14ac:dyDescent="0.3">
      <c r="A543" s="44" t="s">
        <v>2016</v>
      </c>
      <c r="B543" s="72" t="s">
        <v>132</v>
      </c>
      <c r="C543" s="174"/>
      <c r="D543" s="154"/>
      <c r="E543" s="44"/>
      <c r="F543" s="44"/>
      <c r="G543" s="42"/>
    </row>
    <row r="544" spans="1:7" x14ac:dyDescent="0.3">
      <c r="A544" s="44" t="s">
        <v>2017</v>
      </c>
      <c r="B544" s="72" t="s">
        <v>132</v>
      </c>
      <c r="C544" s="174"/>
      <c r="D544" s="154"/>
      <c r="E544" s="44"/>
      <c r="F544" s="44"/>
      <c r="G544" s="42"/>
    </row>
    <row r="545" spans="1:7" x14ac:dyDescent="0.3">
      <c r="A545" s="44" t="s">
        <v>2018</v>
      </c>
      <c r="B545" s="72" t="s">
        <v>132</v>
      </c>
      <c r="C545" s="174"/>
      <c r="D545" s="154"/>
      <c r="E545" s="44"/>
      <c r="F545" s="44"/>
      <c r="G545" s="42"/>
    </row>
    <row r="546" spans="1:7" x14ac:dyDescent="0.3">
      <c r="A546" s="63"/>
      <c r="B546" s="63" t="s">
        <v>2019</v>
      </c>
      <c r="C546" s="63" t="s">
        <v>98</v>
      </c>
      <c r="D546" s="63" t="s">
        <v>1247</v>
      </c>
      <c r="E546" s="63"/>
      <c r="F546" s="63" t="s">
        <v>472</v>
      </c>
      <c r="G546" s="63" t="s">
        <v>1556</v>
      </c>
    </row>
    <row r="547" spans="1:7" x14ac:dyDescent="0.3">
      <c r="A547" s="44" t="s">
        <v>1719</v>
      </c>
      <c r="B547" s="169" t="s">
        <v>2392</v>
      </c>
      <c r="C547" s="154">
        <v>1692.7073379800006</v>
      </c>
      <c r="D547" s="154">
        <v>188</v>
      </c>
      <c r="E547" s="50"/>
      <c r="F547" s="129">
        <f>IF($C$565=0,"",IF(C547="[for completion]","",IF(C547="","",C547/$C$565)))</f>
        <v>0.26278849129238147</v>
      </c>
      <c r="G547" s="129">
        <f>IF($D$565=0,"",IF(D547="[for completion]","",IF(D547="","",D547/$D$565)))</f>
        <v>0.32809773123909247</v>
      </c>
    </row>
    <row r="548" spans="1:7" x14ac:dyDescent="0.3">
      <c r="A548" s="44" t="s">
        <v>1720</v>
      </c>
      <c r="B548" s="169" t="s">
        <v>2393</v>
      </c>
      <c r="C548" s="154">
        <v>1131.8136667399997</v>
      </c>
      <c r="D548" s="154">
        <v>135</v>
      </c>
      <c r="E548" s="50"/>
      <c r="F548" s="129">
        <f t="shared" ref="F548:F564" si="24">IF($C$565=0,"",IF(C548="[for completion]","",IF(C548="","",C548/$C$565)))</f>
        <v>0.17571118127344992</v>
      </c>
      <c r="G548" s="129">
        <f t="shared" ref="G548:G564" si="25">IF($D$565=0,"",IF(D548="[for completion]","",IF(D548="","",D548/$D$565)))</f>
        <v>0.2356020942408377</v>
      </c>
    </row>
    <row r="549" spans="1:7" x14ac:dyDescent="0.3">
      <c r="A549" s="44" t="s">
        <v>1721</v>
      </c>
      <c r="B549" s="169" t="s">
        <v>2394</v>
      </c>
      <c r="C549" s="154"/>
      <c r="D549" s="154"/>
      <c r="E549" s="50"/>
      <c r="F549" s="129" t="str">
        <f t="shared" si="24"/>
        <v/>
      </c>
      <c r="G549" s="129" t="str">
        <f t="shared" si="25"/>
        <v/>
      </c>
    </row>
    <row r="550" spans="1:7" x14ac:dyDescent="0.3">
      <c r="A550" s="44" t="s">
        <v>1722</v>
      </c>
      <c r="B550" s="169" t="s">
        <v>2395</v>
      </c>
      <c r="C550" s="154"/>
      <c r="D550" s="154"/>
      <c r="E550" s="50"/>
      <c r="F550" s="129" t="str">
        <f t="shared" si="24"/>
        <v/>
      </c>
      <c r="G550" s="129" t="str">
        <f t="shared" si="25"/>
        <v/>
      </c>
    </row>
    <row r="551" spans="1:7" x14ac:dyDescent="0.3">
      <c r="A551" s="44" t="s">
        <v>1723</v>
      </c>
      <c r="B551" s="169" t="s">
        <v>2396</v>
      </c>
      <c r="C551" s="154"/>
      <c r="D551" s="154"/>
      <c r="E551" s="50"/>
      <c r="F551" s="129" t="str">
        <f t="shared" si="24"/>
        <v/>
      </c>
      <c r="G551" s="129" t="str">
        <f t="shared" si="25"/>
        <v/>
      </c>
    </row>
    <row r="552" spans="1:7" x14ac:dyDescent="0.3">
      <c r="A552" s="44" t="s">
        <v>1837</v>
      </c>
      <c r="B552" s="169" t="s">
        <v>2397</v>
      </c>
      <c r="C552" s="154"/>
      <c r="D552" s="154"/>
      <c r="E552" s="50"/>
      <c r="F552" s="129" t="str">
        <f t="shared" si="24"/>
        <v/>
      </c>
      <c r="G552" s="129" t="str">
        <f t="shared" si="25"/>
        <v/>
      </c>
    </row>
    <row r="553" spans="1:7" x14ac:dyDescent="0.3">
      <c r="A553" s="44" t="s">
        <v>1838</v>
      </c>
      <c r="B553" s="169" t="s">
        <v>2398</v>
      </c>
      <c r="C553" s="154"/>
      <c r="D553" s="154"/>
      <c r="E553" s="50"/>
      <c r="F553" s="129" t="str">
        <f t="shared" si="24"/>
        <v/>
      </c>
      <c r="G553" s="129" t="str">
        <f t="shared" si="25"/>
        <v/>
      </c>
    </row>
    <row r="554" spans="1:7" x14ac:dyDescent="0.3">
      <c r="A554" s="44" t="s">
        <v>1839</v>
      </c>
      <c r="B554" s="169" t="s">
        <v>2399</v>
      </c>
      <c r="C554" s="154">
        <v>1949.5304188799998</v>
      </c>
      <c r="D554" s="154">
        <v>142</v>
      </c>
      <c r="E554" s="50"/>
      <c r="F554" s="129">
        <f t="shared" si="24"/>
        <v>0.30265961871320995</v>
      </c>
      <c r="G554" s="129">
        <f t="shared" si="25"/>
        <v>0.24781849912739964</v>
      </c>
    </row>
    <row r="555" spans="1:7" x14ac:dyDescent="0.3">
      <c r="A555" s="44" t="s">
        <v>1840</v>
      </c>
      <c r="B555" s="169" t="s">
        <v>2400</v>
      </c>
      <c r="C555" s="154">
        <v>1667.2783684900012</v>
      </c>
      <c r="D555" s="154">
        <v>108</v>
      </c>
      <c r="E555" s="50"/>
      <c r="F555" s="129">
        <f t="shared" si="24"/>
        <v>0.25884070872095866</v>
      </c>
      <c r="G555" s="129">
        <f t="shared" si="25"/>
        <v>0.18848167539267016</v>
      </c>
    </row>
    <row r="556" spans="1:7" x14ac:dyDescent="0.3">
      <c r="A556" s="44" t="s">
        <v>1841</v>
      </c>
      <c r="B556" s="169" t="s">
        <v>2401</v>
      </c>
      <c r="C556" s="154"/>
      <c r="D556" s="154"/>
      <c r="E556" s="50"/>
      <c r="F556" s="129" t="str">
        <f t="shared" si="24"/>
        <v/>
      </c>
      <c r="G556" s="129" t="str">
        <f t="shared" si="25"/>
        <v/>
      </c>
    </row>
    <row r="557" spans="1:7" x14ac:dyDescent="0.3">
      <c r="A557" s="44" t="s">
        <v>1842</v>
      </c>
      <c r="B557" s="169" t="s">
        <v>2402</v>
      </c>
      <c r="C557" s="154"/>
      <c r="D557" s="154"/>
      <c r="E557" s="50"/>
      <c r="F557" s="129" t="str">
        <f t="shared" si="24"/>
        <v/>
      </c>
      <c r="G557" s="129" t="str">
        <f t="shared" si="25"/>
        <v/>
      </c>
    </row>
    <row r="558" spans="1:7" x14ac:dyDescent="0.3">
      <c r="A558" s="44" t="s">
        <v>1843</v>
      </c>
      <c r="B558" s="169" t="s">
        <v>2403</v>
      </c>
      <c r="C558" s="154"/>
      <c r="D558" s="154"/>
      <c r="E558" s="50"/>
      <c r="F558" s="129" t="str">
        <f t="shared" si="24"/>
        <v/>
      </c>
      <c r="G558" s="129" t="str">
        <f t="shared" si="25"/>
        <v/>
      </c>
    </row>
    <row r="559" spans="1:7" x14ac:dyDescent="0.3">
      <c r="A559" s="44" t="s">
        <v>1844</v>
      </c>
      <c r="B559" s="169" t="s">
        <v>2404</v>
      </c>
      <c r="C559" s="154"/>
      <c r="D559" s="154"/>
      <c r="E559" s="50"/>
      <c r="F559" s="129" t="str">
        <f t="shared" si="24"/>
        <v/>
      </c>
      <c r="G559" s="129" t="str">
        <f t="shared" si="25"/>
        <v/>
      </c>
    </row>
    <row r="560" spans="1:7" x14ac:dyDescent="0.3">
      <c r="A560" s="44" t="s">
        <v>1845</v>
      </c>
      <c r="B560" s="169" t="s">
        <v>2405</v>
      </c>
      <c r="C560" s="154"/>
      <c r="D560" s="154"/>
      <c r="E560" s="50"/>
      <c r="F560" s="129" t="str">
        <f t="shared" si="24"/>
        <v/>
      </c>
      <c r="G560" s="129" t="str">
        <f t="shared" si="25"/>
        <v/>
      </c>
    </row>
    <row r="561" spans="1:7" x14ac:dyDescent="0.3">
      <c r="A561" s="44" t="s">
        <v>1846</v>
      </c>
      <c r="B561" s="169"/>
      <c r="C561" s="154"/>
      <c r="D561" s="154"/>
      <c r="E561" s="50"/>
      <c r="F561" s="129" t="str">
        <f t="shared" si="24"/>
        <v/>
      </c>
      <c r="G561" s="129" t="str">
        <f t="shared" si="25"/>
        <v/>
      </c>
    </row>
    <row r="562" spans="1:7" x14ac:dyDescent="0.3">
      <c r="A562" s="44" t="s">
        <v>1847</v>
      </c>
      <c r="B562" s="169"/>
      <c r="C562" s="154"/>
      <c r="D562" s="154"/>
      <c r="E562" s="50"/>
      <c r="F562" s="129" t="str">
        <f t="shared" si="24"/>
        <v/>
      </c>
      <c r="G562" s="129" t="str">
        <f t="shared" si="25"/>
        <v/>
      </c>
    </row>
    <row r="563" spans="1:7" x14ac:dyDescent="0.3">
      <c r="A563" s="44" t="s">
        <v>1848</v>
      </c>
      <c r="B563" s="169"/>
      <c r="C563" s="154"/>
      <c r="D563" s="154"/>
      <c r="E563" s="50"/>
      <c r="F563" s="129" t="str">
        <f t="shared" si="24"/>
        <v/>
      </c>
      <c r="G563" s="129" t="str">
        <f t="shared" si="25"/>
        <v/>
      </c>
    </row>
    <row r="564" spans="1:7" x14ac:dyDescent="0.3">
      <c r="A564" s="44" t="s">
        <v>1849</v>
      </c>
      <c r="B564" s="61" t="s">
        <v>1639</v>
      </c>
      <c r="C564" s="154"/>
      <c r="D564" s="154"/>
      <c r="E564" s="50"/>
      <c r="F564" s="129" t="str">
        <f t="shared" si="24"/>
        <v/>
      </c>
      <c r="G564" s="129" t="str">
        <f t="shared" si="25"/>
        <v/>
      </c>
    </row>
    <row r="565" spans="1:7" x14ac:dyDescent="0.3">
      <c r="A565" s="44" t="s">
        <v>1850</v>
      </c>
      <c r="B565" s="61" t="s">
        <v>130</v>
      </c>
      <c r="C565" s="123">
        <f>SUM(C547:C564)</f>
        <v>6441.3297920900013</v>
      </c>
      <c r="D565" s="124">
        <f>SUM(D547:D564)</f>
        <v>573</v>
      </c>
      <c r="E565" s="50"/>
      <c r="F565" s="120">
        <f>SUM(F547:F564)</f>
        <v>1</v>
      </c>
      <c r="G565" s="120">
        <f>SUM(G547:G564)</f>
        <v>0.99999999999999989</v>
      </c>
    </row>
    <row r="566" spans="1:7" x14ac:dyDescent="0.3">
      <c r="A566" s="44" t="s">
        <v>2020</v>
      </c>
      <c r="B566" s="61"/>
      <c r="C566" s="44"/>
      <c r="D566" s="44"/>
      <c r="E566" s="50"/>
      <c r="F566" s="50"/>
      <c r="G566" s="50"/>
    </row>
    <row r="567" spans="1:7" x14ac:dyDescent="0.3">
      <c r="A567" s="44" t="s">
        <v>2021</v>
      </c>
      <c r="B567" s="61"/>
      <c r="C567" s="44"/>
      <c r="D567" s="44"/>
      <c r="E567" s="50"/>
      <c r="F567" s="50"/>
      <c r="G567" s="50"/>
    </row>
    <row r="568" spans="1:7" x14ac:dyDescent="0.3">
      <c r="A568" s="44" t="s">
        <v>2022</v>
      </c>
      <c r="B568" s="61"/>
      <c r="C568" s="44"/>
      <c r="D568" s="44"/>
      <c r="E568" s="50"/>
      <c r="F568" s="50"/>
      <c r="G568" s="50"/>
    </row>
    <row r="569" spans="1:7" x14ac:dyDescent="0.3">
      <c r="A569" s="63"/>
      <c r="B569" s="63" t="s">
        <v>2023</v>
      </c>
      <c r="C569" s="63" t="s">
        <v>98</v>
      </c>
      <c r="D569" s="63" t="s">
        <v>1247</v>
      </c>
      <c r="E569" s="63"/>
      <c r="F569" s="63" t="s">
        <v>472</v>
      </c>
      <c r="G569" s="63" t="s">
        <v>1897</v>
      </c>
    </row>
    <row r="570" spans="1:7" x14ac:dyDescent="0.3">
      <c r="A570" s="44" t="s">
        <v>1851</v>
      </c>
      <c r="B570" s="169" t="s">
        <v>2406</v>
      </c>
      <c r="C570" s="157">
        <v>1692.7073379800006</v>
      </c>
      <c r="D570" s="175">
        <v>188</v>
      </c>
      <c r="E570" s="50"/>
      <c r="F570" s="129">
        <f>IF($C$588=0,"",IF(C570="[for completion]","",IF(C570="","",C570/$C$588)))</f>
        <v>0.26278849129238147</v>
      </c>
      <c r="G570" s="129">
        <f>IF($D$588=0,"",IF(D570="[for completion]","",IF(D570="","",D570/$D$588)))</f>
        <v>0.32809773123909247</v>
      </c>
    </row>
    <row r="571" spans="1:7" x14ac:dyDescent="0.3">
      <c r="A571" s="44" t="s">
        <v>1852</v>
      </c>
      <c r="B571" s="169" t="s">
        <v>2407</v>
      </c>
      <c r="C571" s="157">
        <v>1131.8136667399997</v>
      </c>
      <c r="D571" s="175">
        <v>135</v>
      </c>
      <c r="E571" s="50"/>
      <c r="F571" s="129">
        <f t="shared" ref="F571:F587" si="26">IF($C$588=0,"",IF(C571="[for completion]","",IF(C571="","",C571/$C$588)))</f>
        <v>0.17571118127344992</v>
      </c>
      <c r="G571" s="129">
        <f t="shared" ref="G571:G587" si="27">IF($D$588=0,"",IF(D571="[for completion]","",IF(D571="","",D571/$D$588)))</f>
        <v>0.2356020942408377</v>
      </c>
    </row>
    <row r="572" spans="1:7" x14ac:dyDescent="0.3">
      <c r="A572" s="44" t="s">
        <v>1853</v>
      </c>
      <c r="B572" s="169" t="s">
        <v>2408</v>
      </c>
      <c r="C572" s="157"/>
      <c r="D572" s="175"/>
      <c r="E572" s="50"/>
      <c r="F572" s="129" t="str">
        <f t="shared" si="26"/>
        <v/>
      </c>
      <c r="G572" s="129" t="str">
        <f t="shared" si="27"/>
        <v/>
      </c>
    </row>
    <row r="573" spans="1:7" x14ac:dyDescent="0.3">
      <c r="A573" s="44" t="s">
        <v>1854</v>
      </c>
      <c r="B573" s="169" t="s">
        <v>2409</v>
      </c>
      <c r="C573" s="157"/>
      <c r="D573" s="175"/>
      <c r="E573" s="50"/>
      <c r="F573" s="129" t="str">
        <f t="shared" si="26"/>
        <v/>
      </c>
      <c r="G573" s="129" t="str">
        <f t="shared" si="27"/>
        <v/>
      </c>
    </row>
    <row r="574" spans="1:7" x14ac:dyDescent="0.3">
      <c r="A574" s="44" t="s">
        <v>1855</v>
      </c>
      <c r="B574" s="169" t="s">
        <v>2410</v>
      </c>
      <c r="C574" s="157"/>
      <c r="D574" s="175"/>
      <c r="E574" s="50"/>
      <c r="F574" s="129" t="str">
        <f t="shared" si="26"/>
        <v/>
      </c>
      <c r="G574" s="129" t="str">
        <f t="shared" si="27"/>
        <v/>
      </c>
    </row>
    <row r="575" spans="1:7" x14ac:dyDescent="0.3">
      <c r="A575" s="44" t="s">
        <v>1856</v>
      </c>
      <c r="B575" s="169" t="s">
        <v>2411</v>
      </c>
      <c r="C575" s="157"/>
      <c r="D575" s="175"/>
      <c r="E575" s="50"/>
      <c r="F575" s="129" t="str">
        <f t="shared" si="26"/>
        <v/>
      </c>
      <c r="G575" s="129" t="str">
        <f t="shared" si="27"/>
        <v/>
      </c>
    </row>
    <row r="576" spans="1:7" x14ac:dyDescent="0.3">
      <c r="A576" s="44" t="s">
        <v>1857</v>
      </c>
      <c r="B576" s="169" t="s">
        <v>2412</v>
      </c>
      <c r="C576" s="157"/>
      <c r="D576" s="175"/>
      <c r="E576" s="50"/>
      <c r="F576" s="129" t="str">
        <f t="shared" si="26"/>
        <v/>
      </c>
      <c r="G576" s="129" t="str">
        <f t="shared" si="27"/>
        <v/>
      </c>
    </row>
    <row r="577" spans="1:7" x14ac:dyDescent="0.3">
      <c r="A577" s="44" t="s">
        <v>1858</v>
      </c>
      <c r="B577" s="169" t="s">
        <v>2413</v>
      </c>
      <c r="C577" s="157">
        <v>1949.5304188799998</v>
      </c>
      <c r="D577" s="175">
        <v>142</v>
      </c>
      <c r="E577" s="50"/>
      <c r="F577" s="129">
        <f t="shared" si="26"/>
        <v>0.30265961871320995</v>
      </c>
      <c r="G577" s="129">
        <f t="shared" si="27"/>
        <v>0.24781849912739964</v>
      </c>
    </row>
    <row r="578" spans="1:7" x14ac:dyDescent="0.3">
      <c r="A578" s="44" t="s">
        <v>1859</v>
      </c>
      <c r="B578" s="169" t="s">
        <v>2414</v>
      </c>
      <c r="C578" s="157">
        <v>1667.2783684900012</v>
      </c>
      <c r="D578" s="175">
        <v>108</v>
      </c>
      <c r="E578" s="50"/>
      <c r="F578" s="129">
        <f t="shared" si="26"/>
        <v>0.25884070872095866</v>
      </c>
      <c r="G578" s="129">
        <f t="shared" si="27"/>
        <v>0.18848167539267016</v>
      </c>
    </row>
    <row r="579" spans="1:7" x14ac:dyDescent="0.3">
      <c r="A579" s="44" t="s">
        <v>1860</v>
      </c>
      <c r="B579" s="169" t="s">
        <v>2415</v>
      </c>
      <c r="C579" s="157"/>
      <c r="D579" s="175"/>
      <c r="E579" s="50"/>
      <c r="F579" s="129" t="str">
        <f t="shared" si="26"/>
        <v/>
      </c>
      <c r="G579" s="129" t="str">
        <f t="shared" si="27"/>
        <v/>
      </c>
    </row>
    <row r="580" spans="1:7" x14ac:dyDescent="0.3">
      <c r="A580" s="44" t="s">
        <v>1861</v>
      </c>
      <c r="B580" s="169" t="s">
        <v>2416</v>
      </c>
      <c r="C580" s="157"/>
      <c r="D580" s="175"/>
      <c r="E580" s="50"/>
      <c r="F580" s="129" t="str">
        <f t="shared" si="26"/>
        <v/>
      </c>
      <c r="G580" s="129" t="str">
        <f t="shared" si="27"/>
        <v/>
      </c>
    </row>
    <row r="581" spans="1:7" x14ac:dyDescent="0.3">
      <c r="A581" s="44" t="s">
        <v>2024</v>
      </c>
      <c r="B581" s="169" t="s">
        <v>2417</v>
      </c>
      <c r="C581" s="157"/>
      <c r="D581" s="175"/>
      <c r="E581" s="50"/>
      <c r="F581" s="129" t="str">
        <f t="shared" si="26"/>
        <v/>
      </c>
      <c r="G581" s="129" t="str">
        <f t="shared" si="27"/>
        <v/>
      </c>
    </row>
    <row r="582" spans="1:7" x14ac:dyDescent="0.3">
      <c r="A582" s="44" t="s">
        <v>2025</v>
      </c>
      <c r="B582" s="169" t="s">
        <v>2418</v>
      </c>
      <c r="C582" s="157"/>
      <c r="D582" s="175"/>
      <c r="E582" s="50"/>
      <c r="F582" s="129" t="str">
        <f t="shared" si="26"/>
        <v/>
      </c>
      <c r="G582" s="129" t="str">
        <f t="shared" si="27"/>
        <v/>
      </c>
    </row>
    <row r="583" spans="1:7" x14ac:dyDescent="0.3">
      <c r="A583" s="44" t="s">
        <v>2026</v>
      </c>
      <c r="B583" s="169" t="s">
        <v>2419</v>
      </c>
      <c r="C583" s="157"/>
      <c r="D583" s="175"/>
      <c r="E583" s="50"/>
      <c r="F583" s="129" t="str">
        <f t="shared" si="26"/>
        <v/>
      </c>
      <c r="G583" s="129" t="str">
        <f t="shared" si="27"/>
        <v/>
      </c>
    </row>
    <row r="584" spans="1:7" x14ac:dyDescent="0.3">
      <c r="A584" s="44" t="s">
        <v>2027</v>
      </c>
      <c r="B584" s="169"/>
      <c r="C584" s="157"/>
      <c r="D584" s="175"/>
      <c r="E584" s="50"/>
      <c r="F584" s="129" t="str">
        <f t="shared" si="26"/>
        <v/>
      </c>
      <c r="G584" s="129" t="str">
        <f t="shared" si="27"/>
        <v/>
      </c>
    </row>
    <row r="585" spans="1:7" x14ac:dyDescent="0.3">
      <c r="A585" s="44" t="s">
        <v>2028</v>
      </c>
      <c r="B585" s="169"/>
      <c r="C585" s="157"/>
      <c r="D585" s="175"/>
      <c r="E585" s="50"/>
      <c r="F585" s="129" t="str">
        <f t="shared" si="26"/>
        <v/>
      </c>
      <c r="G585" s="129" t="str">
        <f t="shared" si="27"/>
        <v/>
      </c>
    </row>
    <row r="586" spans="1:7" x14ac:dyDescent="0.3">
      <c r="A586" s="44" t="s">
        <v>2029</v>
      </c>
      <c r="B586" s="169"/>
      <c r="C586" s="157"/>
      <c r="D586" s="175"/>
      <c r="E586" s="50"/>
      <c r="F586" s="129" t="str">
        <f t="shared" si="26"/>
        <v/>
      </c>
      <c r="G586" s="129" t="str">
        <f t="shared" si="27"/>
        <v/>
      </c>
    </row>
    <row r="587" spans="1:7" x14ac:dyDescent="0.3">
      <c r="A587" s="44" t="s">
        <v>2030</v>
      </c>
      <c r="B587" s="61" t="s">
        <v>1639</v>
      </c>
      <c r="C587" s="157"/>
      <c r="D587" s="175"/>
      <c r="E587" s="50"/>
      <c r="F587" s="129" t="str">
        <f t="shared" si="26"/>
        <v/>
      </c>
      <c r="G587" s="129" t="str">
        <f t="shared" si="27"/>
        <v/>
      </c>
    </row>
    <row r="588" spans="1:7" x14ac:dyDescent="0.3">
      <c r="A588" s="44" t="s">
        <v>2031</v>
      </c>
      <c r="B588" s="61" t="s">
        <v>130</v>
      </c>
      <c r="C588" s="123">
        <f>SUM(C570:C587)</f>
        <v>6441.3297920900013</v>
      </c>
      <c r="D588" s="124">
        <f>SUM(D570:D587)</f>
        <v>573</v>
      </c>
      <c r="E588" s="50"/>
      <c r="F588" s="120">
        <f>SUM(F570:F587)</f>
        <v>1</v>
      </c>
      <c r="G588" s="120">
        <f>SUM(G570:G587)</f>
        <v>0.99999999999999989</v>
      </c>
    </row>
    <row r="589" spans="1:7" x14ac:dyDescent="0.3">
      <c r="A589" s="63"/>
      <c r="B589" s="63" t="s">
        <v>2044</v>
      </c>
      <c r="C589" s="63" t="s">
        <v>98</v>
      </c>
      <c r="D589" s="63" t="s">
        <v>1247</v>
      </c>
      <c r="E589" s="63"/>
      <c r="F589" s="63" t="s">
        <v>472</v>
      </c>
      <c r="G589" s="63" t="s">
        <v>1556</v>
      </c>
    </row>
    <row r="590" spans="1:7" x14ac:dyDescent="0.3">
      <c r="A590" s="44" t="s">
        <v>1862</v>
      </c>
      <c r="B590" s="61" t="s">
        <v>1238</v>
      </c>
      <c r="C590" s="157">
        <v>257.39636662999993</v>
      </c>
      <c r="D590" s="154">
        <v>25</v>
      </c>
      <c r="E590" s="50"/>
      <c r="F590" s="129">
        <f t="shared" ref="F590:F597" si="28">IF($C$603=0,"",IF(C590="[for completion]","",IF(C590="","",C590/$C$603)))</f>
        <v>3.9960128566322528E-2</v>
      </c>
      <c r="G590" s="129">
        <f t="shared" ref="G590:G597" si="29">IF($D$603=0,"",IF(D590="[for completion]","",IF(D590="","",D590/$D$603)))</f>
        <v>4.3630017452006981E-2</v>
      </c>
    </row>
    <row r="591" spans="1:7" x14ac:dyDescent="0.3">
      <c r="A591" s="44" t="s">
        <v>1863</v>
      </c>
      <c r="B591" s="61" t="s">
        <v>1239</v>
      </c>
      <c r="C591" s="157">
        <v>311.62285396999999</v>
      </c>
      <c r="D591" s="154">
        <v>11</v>
      </c>
      <c r="E591" s="50"/>
      <c r="F591" s="129">
        <f t="shared" si="28"/>
        <v>4.8378652239274435E-2</v>
      </c>
      <c r="G591" s="129">
        <f t="shared" si="29"/>
        <v>1.9197207678883072E-2</v>
      </c>
    </row>
    <row r="592" spans="1:7" x14ac:dyDescent="0.3">
      <c r="A592" s="44" t="s">
        <v>1864</v>
      </c>
      <c r="B592" s="61" t="s">
        <v>1920</v>
      </c>
      <c r="C592" s="157">
        <v>220.35848080999997</v>
      </c>
      <c r="D592" s="154">
        <v>13</v>
      </c>
      <c r="E592" s="50"/>
      <c r="F592" s="129">
        <f t="shared" si="28"/>
        <v>3.4210091382155562E-2</v>
      </c>
      <c r="G592" s="129">
        <f t="shared" si="29"/>
        <v>2.2687609075043629E-2</v>
      </c>
    </row>
    <row r="593" spans="1:7" x14ac:dyDescent="0.3">
      <c r="A593" s="44" t="s">
        <v>1865</v>
      </c>
      <c r="B593" s="61" t="s">
        <v>1240</v>
      </c>
      <c r="C593" s="157">
        <v>330.25838750999998</v>
      </c>
      <c r="D593" s="154">
        <v>27</v>
      </c>
      <c r="E593" s="50"/>
      <c r="F593" s="129">
        <f t="shared" si="28"/>
        <v>5.1271771228909864E-2</v>
      </c>
      <c r="G593" s="129">
        <f t="shared" si="29"/>
        <v>4.712041884816754E-2</v>
      </c>
    </row>
    <row r="594" spans="1:7" x14ac:dyDescent="0.3">
      <c r="A594" s="44" t="s">
        <v>1866</v>
      </c>
      <c r="B594" s="61" t="s">
        <v>1241</v>
      </c>
      <c r="C594" s="157">
        <v>312.86324461999999</v>
      </c>
      <c r="D594" s="154">
        <v>30</v>
      </c>
      <c r="E594" s="50"/>
      <c r="F594" s="129">
        <f t="shared" si="28"/>
        <v>4.8571219719909131E-2</v>
      </c>
      <c r="G594" s="129">
        <f t="shared" si="29"/>
        <v>5.2356020942408377E-2</v>
      </c>
    </row>
    <row r="595" spans="1:7" x14ac:dyDescent="0.3">
      <c r="A595" s="44" t="s">
        <v>2032</v>
      </c>
      <c r="B595" s="61" t="s">
        <v>1242</v>
      </c>
      <c r="C595" s="157">
        <v>793.08638881000013</v>
      </c>
      <c r="D595" s="154">
        <v>39</v>
      </c>
      <c r="E595" s="50"/>
      <c r="F595" s="129">
        <f t="shared" si="28"/>
        <v>0.12312463643515288</v>
      </c>
      <c r="G595" s="129">
        <f t="shared" si="29"/>
        <v>6.8062827225130892E-2</v>
      </c>
    </row>
    <row r="596" spans="1:7" x14ac:dyDescent="0.3">
      <c r="A596" s="44" t="s">
        <v>2033</v>
      </c>
      <c r="B596" s="61" t="s">
        <v>1243</v>
      </c>
      <c r="C596" s="157">
        <v>413.43842105000004</v>
      </c>
      <c r="D596" s="154">
        <v>34</v>
      </c>
      <c r="E596" s="50"/>
      <c r="F596" s="129">
        <f t="shared" si="28"/>
        <v>6.4185259006254491E-2</v>
      </c>
      <c r="G596" s="129">
        <f t="shared" si="29"/>
        <v>5.9336823734729496E-2</v>
      </c>
    </row>
    <row r="597" spans="1:7" x14ac:dyDescent="0.3">
      <c r="A597" s="44" t="s">
        <v>2034</v>
      </c>
      <c r="B597" s="61" t="s">
        <v>1244</v>
      </c>
      <c r="C597" s="157">
        <v>533.40071812000008</v>
      </c>
      <c r="D597" s="154">
        <v>35</v>
      </c>
      <c r="E597" s="50"/>
      <c r="F597" s="129">
        <f t="shared" si="28"/>
        <v>8.2809099260065841E-2</v>
      </c>
      <c r="G597" s="129">
        <f t="shared" si="29"/>
        <v>6.1082024432809773E-2</v>
      </c>
    </row>
    <row r="598" spans="1:7" x14ac:dyDescent="0.3">
      <c r="A598" s="44" t="s">
        <v>2035</v>
      </c>
      <c r="B598" s="61" t="s">
        <v>2294</v>
      </c>
      <c r="C598" s="123">
        <v>900.68644488999996</v>
      </c>
      <c r="D598" s="44">
        <v>84</v>
      </c>
      <c r="E598" s="50"/>
      <c r="F598" s="129">
        <f t="shared" ref="F598:F601" si="30">IF($C$603=0,"",IF(C598="[for completion]","",IF(C598="","",C598/$C$603)))</f>
        <v>0.13982927034663706</v>
      </c>
      <c r="G598" s="129">
        <f t="shared" ref="G598:G601" si="31">IF($D$603=0,"",IF(D598="[for completion]","",IF(D598="","",D598/$D$603)))</f>
        <v>0.14659685863874344</v>
      </c>
    </row>
    <row r="599" spans="1:7" x14ac:dyDescent="0.3">
      <c r="A599" s="44" t="s">
        <v>2036</v>
      </c>
      <c r="B599" s="44" t="s">
        <v>2297</v>
      </c>
      <c r="C599" s="123">
        <v>965.7668013499997</v>
      </c>
      <c r="D599" s="44">
        <v>123</v>
      </c>
      <c r="F599" s="129">
        <f t="shared" si="30"/>
        <v>0.14993282948126152</v>
      </c>
      <c r="G599" s="129">
        <f t="shared" si="31"/>
        <v>0.21465968586387435</v>
      </c>
    </row>
    <row r="600" spans="1:7" x14ac:dyDescent="0.3">
      <c r="A600" s="44" t="s">
        <v>2037</v>
      </c>
      <c r="B600" s="44" t="s">
        <v>2295</v>
      </c>
      <c r="C600" s="123">
        <v>636.22944832000019</v>
      </c>
      <c r="D600" s="44">
        <v>95</v>
      </c>
      <c r="F600" s="129">
        <f t="shared" si="30"/>
        <v>9.877299701395427E-2</v>
      </c>
      <c r="G600" s="129">
        <f t="shared" si="31"/>
        <v>0.16579406631762653</v>
      </c>
    </row>
    <row r="601" spans="1:7" x14ac:dyDescent="0.3">
      <c r="A601" s="44" t="s">
        <v>2332</v>
      </c>
      <c r="B601" s="61" t="s">
        <v>2296</v>
      </c>
      <c r="C601" s="123">
        <v>759.5606136099999</v>
      </c>
      <c r="D601" s="44">
        <v>56</v>
      </c>
      <c r="E601" s="50"/>
      <c r="F601" s="129">
        <f t="shared" si="30"/>
        <v>0.11791984545531979</v>
      </c>
      <c r="G601" s="129">
        <f t="shared" si="31"/>
        <v>9.7731239092495634E-2</v>
      </c>
    </row>
    <row r="602" spans="1:7" x14ac:dyDescent="0.3">
      <c r="A602" s="44" t="s">
        <v>2333</v>
      </c>
      <c r="B602" s="61" t="s">
        <v>1639</v>
      </c>
      <c r="C602" s="157">
        <v>6.6616224000000006</v>
      </c>
      <c r="D602" s="154">
        <v>1</v>
      </c>
      <c r="E602" s="50"/>
      <c r="F602" s="129">
        <f>IF($C$603=0,"",IF(C602="[for completion]","",IF(C602="","",C602/$C$603)))</f>
        <v>1.0341998647826606E-3</v>
      </c>
      <c r="G602" s="129">
        <f>IF($D$603=0,"",IF(D602="[for completion]","",IF(D602="","",D602/$D$603)))</f>
        <v>1.7452006980802793E-3</v>
      </c>
    </row>
    <row r="603" spans="1:7" x14ac:dyDescent="0.3">
      <c r="A603" s="44" t="s">
        <v>2334</v>
      </c>
      <c r="B603" s="61" t="s">
        <v>130</v>
      </c>
      <c r="C603" s="123">
        <f>SUM(C590:C602)</f>
        <v>6441.3297920899995</v>
      </c>
      <c r="D603" s="124">
        <f>SUM(D590:D602)</f>
        <v>573</v>
      </c>
      <c r="E603" s="50"/>
      <c r="F603" s="120">
        <f>SUM(F590:F602)</f>
        <v>1</v>
      </c>
      <c r="G603" s="120">
        <f>SUM(G590:G602)</f>
        <v>0.99999999999999978</v>
      </c>
    </row>
    <row r="604" spans="1:7" x14ac:dyDescent="0.3">
      <c r="A604" s="44" t="s">
        <v>2335</v>
      </c>
    </row>
    <row r="605" spans="1:7" x14ac:dyDescent="0.3">
      <c r="A605" s="44" t="s">
        <v>2336</v>
      </c>
    </row>
    <row r="606" spans="1:7" x14ac:dyDescent="0.3">
      <c r="A606" s="44" t="s">
        <v>2337</v>
      </c>
    </row>
    <row r="607" spans="1:7" x14ac:dyDescent="0.3">
      <c r="A607" s="44" t="s">
        <v>2338</v>
      </c>
      <c r="B607" s="61"/>
      <c r="C607" s="123"/>
      <c r="D607" s="124"/>
      <c r="E607" s="50"/>
      <c r="F607" s="120"/>
      <c r="G607" s="120"/>
    </row>
    <row r="608" spans="1:7" x14ac:dyDescent="0.3">
      <c r="A608" s="44" t="s">
        <v>2339</v>
      </c>
      <c r="B608" s="61"/>
      <c r="C608" s="123"/>
      <c r="D608" s="124"/>
      <c r="E608" s="50"/>
      <c r="F608" s="120"/>
      <c r="G608" s="120"/>
    </row>
    <row r="609" spans="1:7" x14ac:dyDescent="0.3">
      <c r="A609" s="44" t="s">
        <v>2340</v>
      </c>
      <c r="B609" s="61"/>
      <c r="C609" s="123"/>
      <c r="D609" s="124"/>
      <c r="E609" s="50"/>
      <c r="F609" s="120"/>
      <c r="G609" s="120"/>
    </row>
    <row r="610" spans="1:7" x14ac:dyDescent="0.3">
      <c r="A610" s="44" t="s">
        <v>2341</v>
      </c>
      <c r="B610" s="61"/>
      <c r="C610" s="123"/>
      <c r="D610" s="124"/>
      <c r="E610" s="50"/>
      <c r="F610" s="120"/>
      <c r="G610" s="120"/>
    </row>
    <row r="611" spans="1:7" x14ac:dyDescent="0.3">
      <c r="A611" s="44" t="s">
        <v>2342</v>
      </c>
      <c r="B611" s="61"/>
      <c r="C611" s="123"/>
      <c r="D611" s="124"/>
      <c r="E611" s="50"/>
      <c r="F611" s="120"/>
      <c r="G611" s="120"/>
    </row>
    <row r="612" spans="1:7" x14ac:dyDescent="0.3">
      <c r="A612" s="44" t="s">
        <v>2343</v>
      </c>
    </row>
    <row r="613" spans="1:7" x14ac:dyDescent="0.3">
      <c r="A613" s="44" t="s">
        <v>2344</v>
      </c>
    </row>
    <row r="614" spans="1:7" x14ac:dyDescent="0.3">
      <c r="A614" s="63"/>
      <c r="B614" s="63" t="s">
        <v>2043</v>
      </c>
      <c r="C614" s="63" t="s">
        <v>98</v>
      </c>
      <c r="D614" s="63" t="s">
        <v>1247</v>
      </c>
      <c r="E614" s="63"/>
      <c r="F614" s="63" t="s">
        <v>472</v>
      </c>
      <c r="G614" s="63" t="s">
        <v>1556</v>
      </c>
    </row>
    <row r="615" spans="1:7" x14ac:dyDescent="0.3">
      <c r="A615" s="44" t="s">
        <v>2038</v>
      </c>
      <c r="B615" s="61" t="s">
        <v>1869</v>
      </c>
      <c r="C615" s="157">
        <v>1395.7900619299999</v>
      </c>
      <c r="D615" s="154">
        <v>151</v>
      </c>
      <c r="E615" s="50"/>
      <c r="F615" s="129">
        <f>IF($C$619=0,"",IF(C615="[for completion]","",IF(C615="","",C615/$C$619)))</f>
        <v>0.21669284246927401</v>
      </c>
      <c r="G615" s="129">
        <f>IF($D$619=0,"",IF(D615="[for completion]","",IF(D615="","",D615/$D$619)))</f>
        <v>0.26352530541012215</v>
      </c>
    </row>
    <row r="616" spans="1:7" x14ac:dyDescent="0.3">
      <c r="A616" s="44" t="s">
        <v>2039</v>
      </c>
      <c r="B616" s="143" t="s">
        <v>1868</v>
      </c>
      <c r="C616" s="157">
        <v>5045.5397301600005</v>
      </c>
      <c r="D616" s="154">
        <v>422</v>
      </c>
      <c r="E616" s="50"/>
      <c r="F616" s="50"/>
      <c r="G616" s="129">
        <f>IF($D$619=0,"",IF(D616="[for completion]","",IF(D616="","",D616/$D$619)))</f>
        <v>0.7364746945898778</v>
      </c>
    </row>
    <row r="617" spans="1:7" x14ac:dyDescent="0.3">
      <c r="A617" s="44" t="s">
        <v>2040</v>
      </c>
      <c r="B617" s="61" t="s">
        <v>1246</v>
      </c>
      <c r="C617" s="154"/>
      <c r="D617" s="154"/>
      <c r="E617" s="50"/>
      <c r="F617" s="50"/>
      <c r="G617" s="129" t="str">
        <f>IF($D$619=0,"",IF(D617="[for completion]","",IF(D617="","",D617/$D$619)))</f>
        <v/>
      </c>
    </row>
    <row r="618" spans="1:7" x14ac:dyDescent="0.3">
      <c r="A618" s="44" t="s">
        <v>2041</v>
      </c>
      <c r="B618" s="44" t="s">
        <v>1639</v>
      </c>
      <c r="C618" s="154"/>
      <c r="D618" s="154"/>
      <c r="E618" s="50"/>
      <c r="F618" s="50"/>
      <c r="G618" s="129" t="str">
        <f>IF($D$619=0,"",IF(D618="[for completion]","",IF(D618="","",D618/$D$619)))</f>
        <v/>
      </c>
    </row>
    <row r="619" spans="1:7" x14ac:dyDescent="0.3">
      <c r="A619" s="44" t="s">
        <v>2042</v>
      </c>
      <c r="B619" s="61" t="s">
        <v>130</v>
      </c>
      <c r="C619" s="123">
        <f>SUM(C615:C618)</f>
        <v>6441.3297920900004</v>
      </c>
      <c r="D619" s="124">
        <f>SUM(D615:D618)</f>
        <v>573</v>
      </c>
      <c r="E619" s="50"/>
      <c r="F619" s="120">
        <f>SUM(F615:F618)</f>
        <v>0.21669284246927401</v>
      </c>
      <c r="G619" s="120">
        <f>SUM(G615:G618)</f>
        <v>1</v>
      </c>
    </row>
    <row r="620" spans="1:7" x14ac:dyDescent="0.3">
      <c r="A620" s="44"/>
    </row>
    <row r="621" spans="1:7" x14ac:dyDescent="0.3">
      <c r="A621" s="63"/>
      <c r="B621" s="63" t="s">
        <v>2286</v>
      </c>
      <c r="C621" s="63" t="s">
        <v>2282</v>
      </c>
      <c r="D621" s="63" t="s">
        <v>2287</v>
      </c>
      <c r="E621" s="63"/>
      <c r="F621" s="63" t="s">
        <v>2284</v>
      </c>
      <c r="G621" s="63"/>
    </row>
    <row r="622" spans="1:7" x14ac:dyDescent="0.3">
      <c r="A622" s="44" t="s">
        <v>2045</v>
      </c>
      <c r="B622" s="61" t="s">
        <v>761</v>
      </c>
      <c r="C622" s="157"/>
      <c r="D622" s="157">
        <v>360.37233508442301</v>
      </c>
      <c r="E622" s="189"/>
      <c r="F622" s="154"/>
      <c r="G622" s="129" t="str">
        <f t="shared" ref="G622:G637" si="32">IF($D$640=0,"",IF(D622="[for completion]","",IF(D622="","",D622/$D$640)))</f>
        <v/>
      </c>
    </row>
    <row r="623" spans="1:7" x14ac:dyDescent="0.3">
      <c r="A623" s="44" t="s">
        <v>2046</v>
      </c>
      <c r="B623" s="61" t="s">
        <v>762</v>
      </c>
      <c r="C623" s="157"/>
      <c r="D623" s="157">
        <v>1114.8808098915254</v>
      </c>
      <c r="E623" s="189"/>
      <c r="F623" s="154"/>
      <c r="G623" s="129" t="str">
        <f t="shared" si="32"/>
        <v/>
      </c>
    </row>
    <row r="624" spans="1:7" x14ac:dyDescent="0.3">
      <c r="A624" s="44" t="s">
        <v>2047</v>
      </c>
      <c r="B624" s="61" t="s">
        <v>763</v>
      </c>
      <c r="C624" s="157"/>
      <c r="D624" s="157">
        <v>5.8072085384105119</v>
      </c>
      <c r="E624" s="189"/>
      <c r="F624" s="154"/>
      <c r="G624" s="129" t="str">
        <f t="shared" si="32"/>
        <v/>
      </c>
    </row>
    <row r="625" spans="1:7" x14ac:dyDescent="0.3">
      <c r="A625" s="44" t="s">
        <v>2048</v>
      </c>
      <c r="B625" s="61" t="s">
        <v>764</v>
      </c>
      <c r="C625" s="157"/>
      <c r="D625" s="157"/>
      <c r="E625" s="189"/>
      <c r="F625" s="154"/>
      <c r="G625" s="129" t="str">
        <f t="shared" si="32"/>
        <v/>
      </c>
    </row>
    <row r="626" spans="1:7" x14ac:dyDescent="0.3">
      <c r="A626" s="44" t="s">
        <v>2049</v>
      </c>
      <c r="B626" s="61" t="s">
        <v>765</v>
      </c>
      <c r="C626" s="157"/>
      <c r="D626" s="157">
        <v>2685.9197278802399</v>
      </c>
      <c r="E626" s="189"/>
      <c r="F626" s="154"/>
      <c r="G626" s="129" t="str">
        <f t="shared" si="32"/>
        <v/>
      </c>
    </row>
    <row r="627" spans="1:7" x14ac:dyDescent="0.3">
      <c r="A627" s="44" t="s">
        <v>2050</v>
      </c>
      <c r="B627" s="61" t="s">
        <v>766</v>
      </c>
      <c r="C627" s="157"/>
      <c r="D627" s="157">
        <v>16465.099817781738</v>
      </c>
      <c r="E627" s="189"/>
      <c r="F627" s="154"/>
      <c r="G627" s="129" t="str">
        <f t="shared" si="32"/>
        <v/>
      </c>
    </row>
    <row r="628" spans="1:7" x14ac:dyDescent="0.3">
      <c r="A628" s="44" t="s">
        <v>2051</v>
      </c>
      <c r="B628" s="61" t="s">
        <v>767</v>
      </c>
      <c r="C628" s="157"/>
      <c r="D628" s="157"/>
      <c r="E628" s="189"/>
      <c r="F628" s="154"/>
      <c r="G628" s="129" t="str">
        <f t="shared" si="32"/>
        <v/>
      </c>
    </row>
    <row r="629" spans="1:7" x14ac:dyDescent="0.3">
      <c r="A629" s="44" t="s">
        <v>2052</v>
      </c>
      <c r="B629" s="61" t="s">
        <v>1814</v>
      </c>
      <c r="C629" s="157"/>
      <c r="D629" s="157"/>
      <c r="E629" s="189"/>
      <c r="F629" s="154"/>
      <c r="G629" s="129" t="str">
        <f t="shared" si="32"/>
        <v/>
      </c>
    </row>
    <row r="630" spans="1:7" x14ac:dyDescent="0.3">
      <c r="A630" s="44" t="s">
        <v>2053</v>
      </c>
      <c r="B630" s="61" t="s">
        <v>1815</v>
      </c>
      <c r="C630" s="157"/>
      <c r="D630" s="157">
        <v>230.69174356640971</v>
      </c>
      <c r="E630" s="189"/>
      <c r="F630" s="154"/>
      <c r="G630" s="129" t="str">
        <f t="shared" si="32"/>
        <v/>
      </c>
    </row>
    <row r="631" spans="1:7" x14ac:dyDescent="0.3">
      <c r="A631" s="44" t="s">
        <v>2054</v>
      </c>
      <c r="B631" s="61" t="s">
        <v>1816</v>
      </c>
      <c r="C631" s="157"/>
      <c r="D631" s="157"/>
      <c r="E631" s="189"/>
      <c r="F631" s="154"/>
      <c r="G631" s="129" t="str">
        <f t="shared" si="32"/>
        <v/>
      </c>
    </row>
    <row r="632" spans="1:7" x14ac:dyDescent="0.3">
      <c r="A632" s="44" t="s">
        <v>2055</v>
      </c>
      <c r="B632" s="61" t="s">
        <v>768</v>
      </c>
      <c r="C632" s="157"/>
      <c r="D632" s="157"/>
      <c r="E632" s="189"/>
      <c r="F632" s="154"/>
      <c r="G632" s="129" t="str">
        <f t="shared" si="32"/>
        <v/>
      </c>
    </row>
    <row r="633" spans="1:7" x14ac:dyDescent="0.3">
      <c r="A633" s="44" t="s">
        <v>2056</v>
      </c>
      <c r="B633" s="61" t="s">
        <v>769</v>
      </c>
      <c r="C633" s="157"/>
      <c r="D633" s="157"/>
      <c r="E633" s="189"/>
      <c r="F633" s="154"/>
      <c r="G633" s="129" t="str">
        <f t="shared" si="32"/>
        <v/>
      </c>
    </row>
    <row r="634" spans="1:7" x14ac:dyDescent="0.3">
      <c r="A634" s="44" t="s">
        <v>2057</v>
      </c>
      <c r="B634" s="61" t="s">
        <v>128</v>
      </c>
      <c r="C634" s="157"/>
      <c r="D634" s="157">
        <v>25.498033172052185</v>
      </c>
      <c r="E634" s="189"/>
      <c r="F634" s="154"/>
      <c r="G634" s="129" t="str">
        <f t="shared" si="32"/>
        <v/>
      </c>
    </row>
    <row r="635" spans="1:7" x14ac:dyDescent="0.3">
      <c r="A635" s="44" t="s">
        <v>2058</v>
      </c>
      <c r="B635" s="61" t="s">
        <v>1639</v>
      </c>
      <c r="C635" s="157"/>
      <c r="D635" s="157"/>
      <c r="E635" s="189"/>
      <c r="F635" s="154"/>
      <c r="G635" s="129" t="str">
        <f t="shared" si="32"/>
        <v/>
      </c>
    </row>
    <row r="636" spans="1:7" x14ac:dyDescent="0.3">
      <c r="A636" s="44" t="s">
        <v>2059</v>
      </c>
      <c r="B636" s="61" t="s">
        <v>130</v>
      </c>
      <c r="C636" s="123">
        <f>SUM(C622:C635)</f>
        <v>0</v>
      </c>
      <c r="D636" s="123">
        <f>SUM(D622:D635)</f>
        <v>20888.269675914798</v>
      </c>
      <c r="E636" s="42"/>
      <c r="F636" s="123"/>
      <c r="G636" s="129" t="str">
        <f t="shared" si="32"/>
        <v/>
      </c>
    </row>
    <row r="637" spans="1:7" x14ac:dyDescent="0.3">
      <c r="A637" s="44" t="s">
        <v>2060</v>
      </c>
      <c r="B637" s="44" t="s">
        <v>2281</v>
      </c>
      <c r="F637" s="154" t="s">
        <v>69</v>
      </c>
      <c r="G637" s="129" t="str">
        <f t="shared" si="32"/>
        <v/>
      </c>
    </row>
    <row r="638" spans="1:7" x14ac:dyDescent="0.3">
      <c r="A638" s="44" t="s">
        <v>2061</v>
      </c>
      <c r="B638" s="169"/>
      <c r="C638" s="44"/>
      <c r="D638" s="44"/>
      <c r="E638" s="42"/>
      <c r="F638" s="129"/>
      <c r="G638" s="129"/>
    </row>
    <row r="639" spans="1:7" x14ac:dyDescent="0.3">
      <c r="A639" s="44" t="s">
        <v>2062</v>
      </c>
      <c r="B639" s="61"/>
      <c r="C639" s="44"/>
      <c r="D639" s="44"/>
      <c r="E639" s="42"/>
      <c r="F639" s="129"/>
      <c r="G639" s="129"/>
    </row>
    <row r="640" spans="1:7" x14ac:dyDescent="0.3">
      <c r="A640" s="44" t="s">
        <v>2063</v>
      </c>
      <c r="B640" s="61"/>
      <c r="C640" s="44"/>
      <c r="D640" s="44"/>
      <c r="E640" s="42"/>
      <c r="F640" s="178"/>
      <c r="G640" s="17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customWidth="1"/>
    <col min="2" max="2" width="59" customWidth="1"/>
    <col min="3" max="7" width="36.6640625" customWidth="1"/>
  </cols>
  <sheetData>
    <row r="1" spans="1:9" ht="45" customHeight="1" x14ac:dyDescent="0.3">
      <c r="A1" s="454" t="s">
        <v>1131</v>
      </c>
      <c r="B1" s="454"/>
    </row>
    <row r="2" spans="1:9" ht="31.2" x14ac:dyDescent="0.3">
      <c r="A2" s="41" t="s">
        <v>2371</v>
      </c>
      <c r="B2" s="41"/>
      <c r="C2" s="42"/>
      <c r="D2" s="42"/>
      <c r="E2" s="42"/>
      <c r="F2" s="182" t="s">
        <v>2363</v>
      </c>
      <c r="G2" s="76"/>
    </row>
    <row r="3" spans="1:9" x14ac:dyDescent="0.3">
      <c r="A3" s="42"/>
      <c r="B3" s="42"/>
      <c r="C3" s="42"/>
      <c r="D3" s="42"/>
      <c r="E3" s="42"/>
      <c r="F3" s="42"/>
      <c r="G3" s="42"/>
    </row>
    <row r="4" spans="1:9" ht="15.75" customHeight="1" thickBot="1" x14ac:dyDescent="0.35">
      <c r="A4" s="42"/>
      <c r="B4" s="42"/>
      <c r="C4" s="43"/>
      <c r="D4" s="42"/>
      <c r="E4" s="42"/>
      <c r="F4" s="42"/>
      <c r="G4" s="42"/>
    </row>
    <row r="5" spans="1:9" ht="60.75" customHeight="1" thickBot="1" x14ac:dyDescent="0.35">
      <c r="A5" s="45"/>
      <c r="B5" s="46" t="s">
        <v>58</v>
      </c>
      <c r="C5" s="47" t="s">
        <v>59</v>
      </c>
      <c r="D5" s="45"/>
      <c r="E5" s="470" t="s">
        <v>1697</v>
      </c>
      <c r="F5" s="471"/>
      <c r="G5" s="147" t="s">
        <v>1696</v>
      </c>
      <c r="H5" s="145"/>
    </row>
    <row r="6" spans="1:9" x14ac:dyDescent="0.3">
      <c r="A6" s="44"/>
      <c r="B6" s="44"/>
      <c r="C6" s="44"/>
      <c r="D6" s="44"/>
      <c r="F6" s="148"/>
      <c r="G6" s="148"/>
    </row>
    <row r="7" spans="1:9" ht="18.75" customHeight="1" x14ac:dyDescent="0.3">
      <c r="A7" s="48"/>
      <c r="B7" s="456" t="s">
        <v>1724</v>
      </c>
      <c r="C7" s="457"/>
      <c r="D7" s="149"/>
      <c r="E7" s="456" t="s">
        <v>1713</v>
      </c>
      <c r="F7" s="455"/>
      <c r="G7" s="455"/>
      <c r="H7" s="457"/>
    </row>
    <row r="8" spans="1:9" ht="18.75" customHeight="1" x14ac:dyDescent="0.3">
      <c r="A8" s="44"/>
      <c r="B8" s="472" t="s">
        <v>1690</v>
      </c>
      <c r="C8" s="473"/>
      <c r="D8" s="149"/>
      <c r="E8" s="474" t="s">
        <v>69</v>
      </c>
      <c r="F8" s="475"/>
      <c r="G8" s="475"/>
      <c r="H8" s="476"/>
    </row>
    <row r="9" spans="1:9" ht="18.75" customHeight="1" x14ac:dyDescent="0.3">
      <c r="A9" s="44"/>
      <c r="B9" s="472" t="s">
        <v>1694</v>
      </c>
      <c r="C9" s="473"/>
      <c r="D9" s="150"/>
      <c r="E9" s="474"/>
      <c r="F9" s="475"/>
      <c r="G9" s="475"/>
      <c r="H9" s="476"/>
      <c r="I9" s="145"/>
    </row>
    <row r="10" spans="1:9" x14ac:dyDescent="0.3">
      <c r="A10" s="151"/>
      <c r="B10" s="477"/>
      <c r="C10" s="477"/>
      <c r="D10" s="149"/>
      <c r="E10" s="474"/>
      <c r="F10" s="475"/>
      <c r="G10" s="475"/>
      <c r="H10" s="476"/>
      <c r="I10" s="145"/>
    </row>
    <row r="11" spans="1:9" ht="15" thickBot="1" x14ac:dyDescent="0.35">
      <c r="A11" s="151"/>
      <c r="B11" s="478"/>
      <c r="C11" s="479"/>
      <c r="D11" s="150"/>
      <c r="E11" s="474"/>
      <c r="F11" s="475"/>
      <c r="G11" s="475"/>
      <c r="H11" s="476"/>
      <c r="I11" s="145"/>
    </row>
    <row r="12" spans="1:9" x14ac:dyDescent="0.3">
      <c r="A12" s="44"/>
      <c r="B12" s="152"/>
      <c r="C12" s="44"/>
      <c r="D12" s="44"/>
      <c r="E12" s="474"/>
      <c r="F12" s="475"/>
      <c r="G12" s="475"/>
      <c r="H12" s="476"/>
      <c r="I12" s="145"/>
    </row>
    <row r="13" spans="1:9" ht="15.75" customHeight="1" thickBot="1" x14ac:dyDescent="0.35">
      <c r="A13" s="44"/>
      <c r="B13" s="152"/>
      <c r="C13" s="44"/>
      <c r="D13" s="44"/>
      <c r="E13" s="465" t="s">
        <v>1725</v>
      </c>
      <c r="F13" s="466"/>
      <c r="G13" s="467" t="s">
        <v>1726</v>
      </c>
      <c r="H13" s="468"/>
      <c r="I13" s="145"/>
    </row>
    <row r="14" spans="1:9" x14ac:dyDescent="0.3">
      <c r="A14" s="44"/>
      <c r="B14" s="152"/>
      <c r="C14" s="44"/>
      <c r="D14" s="44"/>
      <c r="E14" s="153"/>
      <c r="F14" s="153"/>
      <c r="G14" s="44"/>
      <c r="H14" s="146"/>
    </row>
    <row r="15" spans="1:9" ht="18.75" customHeight="1" x14ac:dyDescent="0.3">
      <c r="A15" s="55"/>
      <c r="B15" s="469" t="s">
        <v>1727</v>
      </c>
      <c r="C15" s="469"/>
      <c r="D15" s="469"/>
      <c r="E15" s="55"/>
      <c r="F15" s="55"/>
      <c r="G15" s="55"/>
      <c r="H15" s="55"/>
    </row>
    <row r="16" spans="1:9" x14ac:dyDescent="0.3">
      <c r="A16" s="63"/>
      <c r="B16" s="63" t="s">
        <v>1691</v>
      </c>
      <c r="C16" s="63" t="s">
        <v>98</v>
      </c>
      <c r="D16" s="63" t="s">
        <v>1253</v>
      </c>
      <c r="E16" s="63"/>
      <c r="F16" s="63" t="s">
        <v>1692</v>
      </c>
      <c r="G16" s="63" t="s">
        <v>1693</v>
      </c>
      <c r="H16" s="63"/>
    </row>
    <row r="17" spans="1:8" x14ac:dyDescent="0.3">
      <c r="A17" s="44" t="s">
        <v>1698</v>
      </c>
      <c r="B17" s="61" t="s">
        <v>1699</v>
      </c>
      <c r="C17" s="154" t="s">
        <v>69</v>
      </c>
      <c r="D17" s="154" t="s">
        <v>69</v>
      </c>
      <c r="F17" s="129" t="str">
        <f>IF(OR('B1. HTT Mortgage Assets'!$C$15=0,C17="[For completion]"),"",C17/'B1. HTT Mortgage Assets'!$C$15)</f>
        <v/>
      </c>
      <c r="G17" s="129" t="str">
        <f>IF(OR('B1. HTT Mortgage Assets'!$F$28=0,D17="[For completion]"),"",D17/'B1. HTT Mortgage Assets'!$F$28)</f>
        <v/>
      </c>
    </row>
    <row r="18" spans="1:8" x14ac:dyDescent="0.3">
      <c r="A18" s="61" t="s">
        <v>1728</v>
      </c>
      <c r="B18" s="59"/>
      <c r="C18" s="61"/>
      <c r="D18" s="61"/>
      <c r="F18" s="61"/>
      <c r="G18" s="61"/>
    </row>
    <row r="19" spans="1:8" x14ac:dyDescent="0.3">
      <c r="A19" s="61" t="s">
        <v>1729</v>
      </c>
      <c r="B19" s="61"/>
      <c r="C19" s="61"/>
      <c r="D19" s="61"/>
      <c r="F19" s="61"/>
      <c r="G19" s="61"/>
    </row>
    <row r="20" spans="1:8" ht="18.75" customHeight="1" x14ac:dyDescent="0.3">
      <c r="A20" s="55"/>
      <c r="B20" s="469" t="s">
        <v>1694</v>
      </c>
      <c r="C20" s="469"/>
      <c r="D20" s="469"/>
      <c r="E20" s="55"/>
      <c r="F20" s="55"/>
      <c r="G20" s="55"/>
      <c r="H20" s="55"/>
    </row>
    <row r="21" spans="1:8" x14ac:dyDescent="0.3">
      <c r="A21" s="63"/>
      <c r="B21" s="63" t="s">
        <v>1730</v>
      </c>
      <c r="C21" s="63" t="s">
        <v>1700</v>
      </c>
      <c r="D21" s="63" t="s">
        <v>1701</v>
      </c>
      <c r="E21" s="63" t="s">
        <v>1702</v>
      </c>
      <c r="F21" s="63" t="s">
        <v>1731</v>
      </c>
      <c r="G21" s="63" t="s">
        <v>1703</v>
      </c>
      <c r="H21" s="63" t="s">
        <v>1704</v>
      </c>
    </row>
    <row r="22" spans="1:8" ht="15" customHeight="1" x14ac:dyDescent="0.3">
      <c r="A22" s="58"/>
      <c r="B22" s="155" t="s">
        <v>1732</v>
      </c>
      <c r="C22" s="155"/>
      <c r="D22" s="58"/>
      <c r="E22" s="58"/>
      <c r="F22" s="58"/>
      <c r="G22" s="58"/>
      <c r="H22" s="58"/>
    </row>
    <row r="23" spans="1:8" x14ac:dyDescent="0.3">
      <c r="A23" s="44" t="s">
        <v>1705</v>
      </c>
      <c r="B23" s="44" t="s">
        <v>1715</v>
      </c>
      <c r="C23" s="156" t="s">
        <v>69</v>
      </c>
      <c r="D23" s="156" t="s">
        <v>69</v>
      </c>
      <c r="E23" s="156" t="s">
        <v>69</v>
      </c>
      <c r="F23" s="156" t="s">
        <v>69</v>
      </c>
      <c r="G23" s="156" t="s">
        <v>69</v>
      </c>
      <c r="H23" s="144">
        <f>SUM(C23:G23)</f>
        <v>0</v>
      </c>
    </row>
    <row r="24" spans="1:8" x14ac:dyDescent="0.3">
      <c r="A24" s="44" t="s">
        <v>1706</v>
      </c>
      <c r="B24" s="44" t="s">
        <v>1714</v>
      </c>
      <c r="C24" s="156" t="s">
        <v>69</v>
      </c>
      <c r="D24" s="156" t="s">
        <v>69</v>
      </c>
      <c r="E24" s="156" t="s">
        <v>69</v>
      </c>
      <c r="F24" s="156" t="s">
        <v>69</v>
      </c>
      <c r="G24" s="156" t="s">
        <v>69</v>
      </c>
      <c r="H24" s="144">
        <f>SUM(C24:G24)</f>
        <v>0</v>
      </c>
    </row>
    <row r="25" spans="1:8" x14ac:dyDescent="0.3">
      <c r="A25" s="44" t="s">
        <v>1707</v>
      </c>
      <c r="B25" s="44" t="s">
        <v>1246</v>
      </c>
      <c r="C25" s="156" t="s">
        <v>69</v>
      </c>
      <c r="D25" s="156" t="s">
        <v>69</v>
      </c>
      <c r="E25" s="156" t="s">
        <v>69</v>
      </c>
      <c r="F25" s="156" t="s">
        <v>69</v>
      </c>
      <c r="G25" s="156" t="s">
        <v>69</v>
      </c>
      <c r="H25" s="144">
        <f>SUM(C25:G25)</f>
        <v>0</v>
      </c>
    </row>
    <row r="26" spans="1:8" x14ac:dyDescent="0.3">
      <c r="A26" s="44" t="s">
        <v>1708</v>
      </c>
      <c r="B26" s="44" t="s">
        <v>1695</v>
      </c>
      <c r="C26" s="137">
        <f>SUM(C23:C25)+SUM(C27:C32)</f>
        <v>0</v>
      </c>
      <c r="D26" s="137">
        <f>SUM(D23:D25)+SUM(D27:D32)</f>
        <v>0</v>
      </c>
      <c r="E26" s="137">
        <f>SUM(E23:E25)+SUM(E27:E32)</f>
        <v>0</v>
      </c>
      <c r="F26" s="137">
        <f>SUM(F23:F25)+SUM(F27:F32)</f>
        <v>0</v>
      </c>
      <c r="G26" s="137">
        <f>SUM(G23:G25)+SUM(G27:G32)</f>
        <v>0</v>
      </c>
      <c r="H26" s="137">
        <f>SUM(H23:H25)</f>
        <v>0</v>
      </c>
    </row>
    <row r="27" spans="1:8" x14ac:dyDescent="0.3">
      <c r="A27" s="44" t="s">
        <v>1709</v>
      </c>
      <c r="B27" s="171" t="s">
        <v>1919</v>
      </c>
      <c r="C27" s="156"/>
      <c r="D27" s="156"/>
      <c r="E27" s="156"/>
      <c r="F27" s="156"/>
      <c r="G27" s="156"/>
      <c r="H27" s="129">
        <f>IF(SUM(C27:G27)="","",SUM(C27:G27))</f>
        <v>0</v>
      </c>
    </row>
    <row r="28" spans="1:8" x14ac:dyDescent="0.3">
      <c r="A28" s="44" t="s">
        <v>1710</v>
      </c>
      <c r="B28" s="171" t="s">
        <v>1919</v>
      </c>
      <c r="C28" s="156"/>
      <c r="D28" s="156"/>
      <c r="E28" s="156"/>
      <c r="F28" s="156"/>
      <c r="G28" s="156"/>
      <c r="H28" s="144">
        <f>IF(SUM(C28:G28)="","",SUM(C28:G28))</f>
        <v>0</v>
      </c>
    </row>
    <row r="29" spans="1:8" x14ac:dyDescent="0.3">
      <c r="A29" s="44" t="s">
        <v>1711</v>
      </c>
      <c r="B29" s="171" t="s">
        <v>1919</v>
      </c>
      <c r="C29" s="156"/>
      <c r="D29" s="156"/>
      <c r="E29" s="156"/>
      <c r="F29" s="156"/>
      <c r="G29" s="156"/>
      <c r="H29" s="144">
        <f>IF(SUM(C29:G29)="","",SUM(C29:G29))</f>
        <v>0</v>
      </c>
    </row>
    <row r="30" spans="1:8" x14ac:dyDescent="0.3">
      <c r="A30" s="44" t="s">
        <v>1712</v>
      </c>
      <c r="B30" s="171" t="s">
        <v>1919</v>
      </c>
      <c r="C30" s="156"/>
      <c r="D30" s="156"/>
      <c r="E30" s="156"/>
      <c r="F30" s="156"/>
      <c r="G30" s="156"/>
      <c r="H30" s="144">
        <f>IF(SUM(C30:G30)="","",SUM(C30:G30))</f>
        <v>0</v>
      </c>
    </row>
    <row r="31" spans="1:8" x14ac:dyDescent="0.3">
      <c r="A31" s="44" t="s">
        <v>1917</v>
      </c>
      <c r="B31" s="171" t="s">
        <v>1919</v>
      </c>
      <c r="C31" s="157"/>
      <c r="D31" s="154"/>
      <c r="E31" s="154"/>
      <c r="F31" s="158"/>
      <c r="G31" s="159"/>
    </row>
    <row r="32" spans="1:8" x14ac:dyDescent="0.3">
      <c r="A32" s="44" t="s">
        <v>1918</v>
      </c>
      <c r="B32" s="171" t="s">
        <v>1919</v>
      </c>
      <c r="C32" s="123"/>
      <c r="D32" s="44"/>
      <c r="E32" s="44"/>
      <c r="F32" s="129"/>
      <c r="G32" s="50"/>
    </row>
    <row r="33" spans="1:7" x14ac:dyDescent="0.3">
      <c r="A33" s="44"/>
      <c r="B33" s="72"/>
      <c r="C33" s="123"/>
      <c r="D33" s="44"/>
      <c r="E33" s="44"/>
      <c r="F33" s="129"/>
      <c r="G33" s="50"/>
    </row>
    <row r="34" spans="1:7" x14ac:dyDescent="0.3">
      <c r="A34" s="44"/>
      <c r="B34" s="72"/>
      <c r="C34" s="123"/>
      <c r="D34" s="44"/>
      <c r="E34" s="44"/>
      <c r="F34" s="129"/>
      <c r="G34" s="50"/>
    </row>
    <row r="35" spans="1:7" x14ac:dyDescent="0.3">
      <c r="A35" s="44"/>
      <c r="B35" s="72"/>
      <c r="C35" s="123"/>
      <c r="D35" s="44"/>
      <c r="F35" s="129"/>
      <c r="G35" s="50"/>
    </row>
    <row r="36" spans="1:7" x14ac:dyDescent="0.3">
      <c r="A36" s="44"/>
      <c r="B36" s="44"/>
      <c r="C36" s="142"/>
      <c r="D36" s="142"/>
      <c r="E36" s="142"/>
      <c r="F36" s="142"/>
      <c r="G36" s="61"/>
    </row>
    <row r="37" spans="1:7" x14ac:dyDescent="0.3">
      <c r="A37" s="44"/>
      <c r="B37" s="44"/>
      <c r="C37" s="142"/>
      <c r="D37" s="142"/>
      <c r="E37" s="142"/>
      <c r="F37" s="142"/>
      <c r="G37" s="61"/>
    </row>
    <row r="38" spans="1:7" x14ac:dyDescent="0.3">
      <c r="A38" s="44"/>
      <c r="B38" s="44"/>
      <c r="C38" s="142"/>
      <c r="D38" s="142"/>
      <c r="E38" s="142"/>
      <c r="F38" s="142"/>
      <c r="G38" s="61"/>
    </row>
    <row r="39" spans="1:7" x14ac:dyDescent="0.3">
      <c r="A39" s="44"/>
      <c r="B39" s="44"/>
      <c r="C39" s="142"/>
      <c r="D39" s="142"/>
      <c r="E39" s="142"/>
      <c r="F39" s="142"/>
      <c r="G39" s="61"/>
    </row>
    <row r="40" spans="1:7" x14ac:dyDescent="0.3">
      <c r="A40" s="44"/>
      <c r="B40" s="44"/>
      <c r="C40" s="142"/>
      <c r="D40" s="142"/>
      <c r="E40" s="142"/>
      <c r="F40" s="142"/>
      <c r="G40" s="61"/>
    </row>
    <row r="41" spans="1:7" x14ac:dyDescent="0.3">
      <c r="A41" s="44"/>
      <c r="B41" s="44"/>
      <c r="C41" s="142"/>
      <c r="D41" s="142"/>
      <c r="E41" s="142"/>
      <c r="F41" s="142"/>
      <c r="G41" s="61"/>
    </row>
    <row r="42" spans="1:7" x14ac:dyDescent="0.3">
      <c r="A42" s="44"/>
      <c r="B42" s="44"/>
      <c r="C42" s="142"/>
      <c r="D42" s="142"/>
      <c r="E42" s="142"/>
      <c r="F42" s="142"/>
      <c r="G42" s="61"/>
    </row>
    <row r="43" spans="1:7" x14ac:dyDescent="0.3">
      <c r="A43" s="44"/>
      <c r="B43" s="44"/>
      <c r="C43" s="142"/>
      <c r="D43" s="142"/>
      <c r="E43" s="142"/>
      <c r="F43" s="142"/>
      <c r="G43" s="61"/>
    </row>
    <row r="44" spans="1:7" x14ac:dyDescent="0.3">
      <c r="A44" s="44"/>
      <c r="B44" s="44"/>
      <c r="C44" s="142"/>
      <c r="D44" s="142"/>
      <c r="E44" s="142"/>
      <c r="F44" s="142"/>
      <c r="G44" s="61"/>
    </row>
    <row r="45" spans="1:7" x14ac:dyDescent="0.3">
      <c r="A45" s="44"/>
      <c r="B45" s="44"/>
      <c r="C45" s="142"/>
      <c r="D45" s="142"/>
      <c r="E45" s="142"/>
      <c r="F45" s="142"/>
      <c r="G45" s="61"/>
    </row>
    <row r="46" spans="1:7" x14ac:dyDescent="0.3">
      <c r="A46" s="44"/>
      <c r="B46" s="44"/>
      <c r="C46" s="142"/>
      <c r="D46" s="142"/>
      <c r="E46" s="142"/>
      <c r="F46" s="142"/>
      <c r="G46" s="61"/>
    </row>
    <row r="47" spans="1:7" x14ac:dyDescent="0.3">
      <c r="A47" s="44"/>
      <c r="B47" s="44"/>
      <c r="C47" s="142"/>
      <c r="D47" s="142"/>
      <c r="E47" s="142"/>
      <c r="F47" s="142"/>
      <c r="G47" s="61"/>
    </row>
    <row r="48" spans="1:7" x14ac:dyDescent="0.3">
      <c r="A48" s="44"/>
      <c r="B48" s="44"/>
      <c r="C48" s="142"/>
      <c r="D48" s="142"/>
      <c r="E48" s="142"/>
      <c r="F48" s="142"/>
      <c r="G48" s="61"/>
    </row>
    <row r="49" spans="1:7" x14ac:dyDescent="0.3">
      <c r="A49" s="44"/>
      <c r="B49" s="44"/>
      <c r="C49" s="142"/>
      <c r="D49" s="142"/>
      <c r="E49" s="142"/>
      <c r="F49" s="142"/>
      <c r="G49" s="61"/>
    </row>
    <row r="50" spans="1:7" x14ac:dyDescent="0.3">
      <c r="A50" s="44"/>
      <c r="B50" s="44"/>
      <c r="C50" s="142"/>
      <c r="D50" s="142"/>
      <c r="E50" s="142"/>
      <c r="F50" s="142"/>
      <c r="G50" s="61"/>
    </row>
    <row r="51" spans="1:7" x14ac:dyDescent="0.3">
      <c r="A51" s="44"/>
      <c r="B51" s="44"/>
      <c r="C51" s="142"/>
      <c r="D51" s="142"/>
      <c r="E51" s="142"/>
      <c r="F51" s="142"/>
      <c r="G51" s="61"/>
    </row>
    <row r="52" spans="1:7" x14ac:dyDescent="0.3">
      <c r="A52" s="44"/>
      <c r="B52" s="44"/>
      <c r="C52" s="142"/>
      <c r="D52" s="142"/>
      <c r="E52" s="142"/>
      <c r="F52" s="142"/>
      <c r="G52" s="61"/>
    </row>
    <row r="53" spans="1:7" x14ac:dyDescent="0.3">
      <c r="A53" s="44"/>
      <c r="B53" s="44"/>
      <c r="C53" s="142"/>
      <c r="D53" s="142"/>
      <c r="E53" s="142"/>
      <c r="F53" s="142"/>
      <c r="G53" s="61"/>
    </row>
    <row r="54" spans="1:7" x14ac:dyDescent="0.3">
      <c r="A54" s="44"/>
      <c r="B54" s="44"/>
      <c r="C54" s="142"/>
      <c r="D54" s="142"/>
      <c r="E54" s="142"/>
      <c r="F54" s="142"/>
      <c r="G54" s="61"/>
    </row>
    <row r="55" spans="1:7" x14ac:dyDescent="0.3">
      <c r="A55" s="44"/>
      <c r="B55" s="44"/>
      <c r="C55" s="142"/>
      <c r="D55" s="142"/>
      <c r="E55" s="142"/>
      <c r="F55" s="142"/>
      <c r="G55" s="61"/>
    </row>
    <row r="56" spans="1:7" x14ac:dyDescent="0.3">
      <c r="A56" s="44"/>
      <c r="B56" s="44"/>
      <c r="C56" s="142"/>
      <c r="D56" s="142"/>
      <c r="E56" s="142"/>
      <c r="F56" s="142"/>
      <c r="G56" s="61"/>
    </row>
    <row r="57" spans="1:7" x14ac:dyDescent="0.3">
      <c r="A57" s="44"/>
      <c r="B57" s="44"/>
      <c r="C57" s="142"/>
      <c r="D57" s="142"/>
      <c r="E57" s="142"/>
      <c r="F57" s="142"/>
      <c r="G57" s="61"/>
    </row>
    <row r="58" spans="1:7" x14ac:dyDescent="0.3">
      <c r="A58" s="44"/>
      <c r="B58" s="44"/>
      <c r="C58" s="142"/>
      <c r="D58" s="142"/>
      <c r="E58" s="142"/>
      <c r="F58" s="142"/>
      <c r="G58" s="61"/>
    </row>
    <row r="59" spans="1:7" x14ac:dyDescent="0.3">
      <c r="A59" s="44"/>
      <c r="B59" s="44"/>
      <c r="C59" s="142"/>
      <c r="D59" s="142"/>
      <c r="E59" s="142"/>
      <c r="F59" s="142"/>
      <c r="G59" s="61"/>
    </row>
    <row r="60" spans="1:7" x14ac:dyDescent="0.3">
      <c r="A60" s="44"/>
      <c r="B60" s="44"/>
      <c r="C60" s="142"/>
      <c r="D60" s="142"/>
      <c r="E60" s="142"/>
      <c r="F60" s="142"/>
      <c r="G60" s="61"/>
    </row>
    <row r="61" spans="1:7" x14ac:dyDescent="0.3">
      <c r="A61" s="44"/>
      <c r="B61" s="44"/>
      <c r="C61" s="142"/>
      <c r="D61" s="142"/>
      <c r="E61" s="142"/>
      <c r="F61" s="142"/>
      <c r="G61" s="61"/>
    </row>
    <row r="62" spans="1:7" x14ac:dyDescent="0.3">
      <c r="A62" s="44"/>
      <c r="B62" s="44"/>
      <c r="C62" s="142"/>
      <c r="D62" s="142"/>
      <c r="E62" s="142"/>
      <c r="F62" s="142"/>
      <c r="G62" s="61"/>
    </row>
    <row r="63" spans="1:7" x14ac:dyDescent="0.3">
      <c r="A63" s="44"/>
      <c r="B63" s="114"/>
      <c r="C63" s="160"/>
      <c r="D63" s="160"/>
      <c r="E63" s="142"/>
      <c r="F63" s="160"/>
      <c r="G63" s="61"/>
    </row>
    <row r="64" spans="1:7" x14ac:dyDescent="0.3">
      <c r="A64" s="44"/>
      <c r="B64" s="44"/>
      <c r="C64" s="142"/>
      <c r="D64" s="142"/>
      <c r="E64" s="142"/>
      <c r="F64" s="142"/>
      <c r="G64" s="61"/>
    </row>
    <row r="65" spans="1:7" x14ac:dyDescent="0.3">
      <c r="A65" s="44"/>
      <c r="B65" s="44"/>
      <c r="C65" s="142"/>
      <c r="D65" s="142"/>
      <c r="E65" s="142"/>
      <c r="F65" s="142"/>
      <c r="G65" s="61"/>
    </row>
    <row r="66" spans="1:7" x14ac:dyDescent="0.3">
      <c r="A66" s="44"/>
      <c r="B66" s="44"/>
      <c r="C66" s="142"/>
      <c r="D66" s="142"/>
      <c r="E66" s="142"/>
      <c r="F66" s="142"/>
      <c r="G66" s="61"/>
    </row>
    <row r="67" spans="1:7" x14ac:dyDescent="0.3">
      <c r="A67" s="44"/>
      <c r="B67" s="114"/>
      <c r="C67" s="160"/>
      <c r="D67" s="160"/>
      <c r="E67" s="142"/>
      <c r="F67" s="160"/>
      <c r="G67" s="61"/>
    </row>
    <row r="68" spans="1:7" x14ac:dyDescent="0.3">
      <c r="A68" s="44"/>
      <c r="B68" s="61"/>
      <c r="C68" s="142"/>
      <c r="D68" s="142"/>
      <c r="E68" s="142"/>
      <c r="F68" s="142"/>
      <c r="G68" s="61"/>
    </row>
    <row r="69" spans="1:7" x14ac:dyDescent="0.3">
      <c r="A69" s="44"/>
      <c r="B69" s="44"/>
      <c r="C69" s="142"/>
      <c r="D69" s="142"/>
      <c r="E69" s="142"/>
      <c r="F69" s="142"/>
      <c r="G69" s="61"/>
    </row>
    <row r="70" spans="1:7" x14ac:dyDescent="0.3">
      <c r="A70" s="44"/>
      <c r="B70" s="61"/>
      <c r="C70" s="142"/>
      <c r="D70" s="142"/>
      <c r="E70" s="142"/>
      <c r="F70" s="142"/>
      <c r="G70" s="61"/>
    </row>
    <row r="71" spans="1:7" x14ac:dyDescent="0.3">
      <c r="A71" s="44"/>
      <c r="B71" s="61"/>
      <c r="C71" s="142"/>
      <c r="D71" s="142"/>
      <c r="E71" s="142"/>
      <c r="F71" s="142"/>
      <c r="G71" s="61"/>
    </row>
    <row r="72" spans="1:7" x14ac:dyDescent="0.3">
      <c r="A72" s="44"/>
      <c r="B72" s="61"/>
      <c r="C72" s="142"/>
      <c r="D72" s="142"/>
      <c r="E72" s="142"/>
      <c r="F72" s="142"/>
      <c r="G72" s="61"/>
    </row>
    <row r="73" spans="1:7" x14ac:dyDescent="0.3">
      <c r="A73" s="44"/>
      <c r="B73" s="61"/>
      <c r="C73" s="142"/>
      <c r="D73" s="142"/>
      <c r="E73" s="142"/>
      <c r="F73" s="142"/>
      <c r="G73" s="61"/>
    </row>
    <row r="74" spans="1:7" x14ac:dyDescent="0.3">
      <c r="A74" s="44"/>
      <c r="B74" s="61"/>
      <c r="C74" s="142"/>
      <c r="D74" s="142"/>
      <c r="E74" s="142"/>
      <c r="F74" s="142"/>
      <c r="G74" s="61"/>
    </row>
    <row r="75" spans="1:7" x14ac:dyDescent="0.3">
      <c r="A75" s="44"/>
      <c r="B75" s="61"/>
      <c r="C75" s="142"/>
      <c r="D75" s="142"/>
      <c r="E75" s="142"/>
      <c r="F75" s="142"/>
      <c r="G75" s="61"/>
    </row>
    <row r="76" spans="1:7" x14ac:dyDescent="0.3">
      <c r="A76" s="44"/>
      <c r="B76" s="61"/>
      <c r="C76" s="142"/>
      <c r="D76" s="142"/>
      <c r="E76" s="142"/>
      <c r="F76" s="142"/>
      <c r="G76" s="61"/>
    </row>
    <row r="77" spans="1:7" x14ac:dyDescent="0.3">
      <c r="A77" s="44"/>
      <c r="B77" s="61"/>
      <c r="C77" s="142"/>
      <c r="D77" s="142"/>
      <c r="E77" s="142"/>
      <c r="F77" s="142"/>
      <c r="G77" s="61"/>
    </row>
    <row r="78" spans="1:7" x14ac:dyDescent="0.3">
      <c r="A78" s="44"/>
      <c r="B78" s="61"/>
      <c r="C78" s="142"/>
      <c r="D78" s="142"/>
      <c r="E78" s="142"/>
      <c r="F78" s="142"/>
      <c r="G78" s="61"/>
    </row>
    <row r="79" spans="1:7" x14ac:dyDescent="0.3">
      <c r="A79" s="44"/>
      <c r="B79" s="72"/>
      <c r="C79" s="142"/>
      <c r="D79" s="142"/>
      <c r="E79" s="142"/>
      <c r="F79" s="142"/>
      <c r="G79" s="61"/>
    </row>
    <row r="80" spans="1:7" x14ac:dyDescent="0.3">
      <c r="A80" s="44"/>
      <c r="B80" s="72"/>
      <c r="C80" s="142"/>
      <c r="D80" s="142"/>
      <c r="E80" s="142"/>
      <c r="F80" s="142"/>
      <c r="G80" s="61"/>
    </row>
    <row r="81" spans="1:7" x14ac:dyDescent="0.3">
      <c r="A81" s="44"/>
      <c r="B81" s="72"/>
      <c r="C81" s="142"/>
      <c r="D81" s="142"/>
      <c r="E81" s="142"/>
      <c r="F81" s="142"/>
      <c r="G81" s="61"/>
    </row>
    <row r="82" spans="1:7" x14ac:dyDescent="0.3">
      <c r="A82" s="44"/>
      <c r="B82" s="72"/>
      <c r="C82" s="142"/>
      <c r="D82" s="142"/>
      <c r="E82" s="142"/>
      <c r="F82" s="142"/>
      <c r="G82" s="61"/>
    </row>
    <row r="83" spans="1:7" x14ac:dyDescent="0.3">
      <c r="A83" s="44"/>
      <c r="B83" s="72"/>
      <c r="C83" s="142"/>
      <c r="D83" s="142"/>
      <c r="E83" s="142"/>
      <c r="F83" s="142"/>
      <c r="G83" s="61"/>
    </row>
    <row r="84" spans="1:7" x14ac:dyDescent="0.3">
      <c r="A84" s="44"/>
      <c r="B84" s="72"/>
      <c r="C84" s="142"/>
      <c r="D84" s="142"/>
      <c r="E84" s="142"/>
      <c r="F84" s="142"/>
      <c r="G84" s="61"/>
    </row>
    <row r="85" spans="1:7" x14ac:dyDescent="0.3">
      <c r="A85" s="44"/>
      <c r="B85" s="72"/>
      <c r="C85" s="142"/>
      <c r="D85" s="142"/>
      <c r="E85" s="142"/>
      <c r="F85" s="142"/>
      <c r="G85" s="61"/>
    </row>
    <row r="86" spans="1:7" x14ac:dyDescent="0.3">
      <c r="A86" s="44"/>
      <c r="B86" s="72"/>
      <c r="C86" s="142"/>
      <c r="D86" s="142"/>
      <c r="E86" s="142"/>
      <c r="F86" s="142"/>
      <c r="G86" s="61"/>
    </row>
    <row r="87" spans="1:7" x14ac:dyDescent="0.3">
      <c r="A87" s="44"/>
      <c r="B87" s="72"/>
      <c r="C87" s="142"/>
      <c r="D87" s="142"/>
      <c r="E87" s="142"/>
      <c r="F87" s="142"/>
      <c r="G87" s="61"/>
    </row>
    <row r="88" spans="1:7" x14ac:dyDescent="0.3">
      <c r="A88" s="44"/>
      <c r="B88" s="72"/>
      <c r="C88" s="142"/>
      <c r="D88" s="142"/>
      <c r="E88" s="142"/>
      <c r="F88" s="142"/>
      <c r="G88" s="61"/>
    </row>
    <row r="89" spans="1:7" x14ac:dyDescent="0.3">
      <c r="A89" s="63"/>
      <c r="B89" s="63"/>
      <c r="C89" s="63"/>
      <c r="D89" s="63"/>
      <c r="E89" s="63"/>
      <c r="F89" s="63"/>
      <c r="G89" s="63"/>
    </row>
    <row r="90" spans="1:7" x14ac:dyDescent="0.3">
      <c r="A90" s="44"/>
      <c r="B90" s="61"/>
      <c r="C90" s="142"/>
      <c r="D90" s="142"/>
      <c r="E90" s="142"/>
      <c r="F90" s="142"/>
      <c r="G90" s="61"/>
    </row>
    <row r="91" spans="1:7" x14ac:dyDescent="0.3">
      <c r="A91" s="44"/>
      <c r="B91" s="61"/>
      <c r="C91" s="142"/>
      <c r="D91" s="142"/>
      <c r="E91" s="142"/>
      <c r="F91" s="142"/>
      <c r="G91" s="61"/>
    </row>
    <row r="92" spans="1:7" x14ac:dyDescent="0.3">
      <c r="A92" s="44"/>
      <c r="B92" s="61"/>
      <c r="C92" s="142"/>
      <c r="D92" s="142"/>
      <c r="E92" s="142"/>
      <c r="F92" s="142"/>
      <c r="G92" s="61"/>
    </row>
    <row r="93" spans="1:7" x14ac:dyDescent="0.3">
      <c r="A93" s="44"/>
      <c r="B93" s="61"/>
      <c r="C93" s="142"/>
      <c r="D93" s="142"/>
      <c r="E93" s="142"/>
      <c r="F93" s="142"/>
      <c r="G93" s="61"/>
    </row>
    <row r="94" spans="1:7" x14ac:dyDescent="0.3">
      <c r="A94" s="44"/>
      <c r="B94" s="61"/>
      <c r="C94" s="142"/>
      <c r="D94" s="142"/>
      <c r="E94" s="142"/>
      <c r="F94" s="142"/>
      <c r="G94" s="61"/>
    </row>
    <row r="95" spans="1:7" x14ac:dyDescent="0.3">
      <c r="A95" s="44"/>
      <c r="B95" s="61"/>
      <c r="C95" s="142"/>
      <c r="D95" s="142"/>
      <c r="E95" s="142"/>
      <c r="F95" s="142"/>
      <c r="G95" s="61"/>
    </row>
    <row r="96" spans="1:7" x14ac:dyDescent="0.3">
      <c r="A96" s="44"/>
      <c r="B96" s="61"/>
      <c r="C96" s="142"/>
      <c r="D96" s="142"/>
      <c r="E96" s="142"/>
      <c r="F96" s="142"/>
      <c r="G96" s="61"/>
    </row>
    <row r="97" spans="1:7" x14ac:dyDescent="0.3">
      <c r="A97" s="44"/>
      <c r="B97" s="61"/>
      <c r="C97" s="142"/>
      <c r="D97" s="142"/>
      <c r="E97" s="142"/>
      <c r="F97" s="142"/>
      <c r="G97" s="61"/>
    </row>
    <row r="98" spans="1:7" x14ac:dyDescent="0.3">
      <c r="A98" s="44"/>
      <c r="B98" s="61"/>
      <c r="C98" s="142"/>
      <c r="D98" s="142"/>
      <c r="E98" s="142"/>
      <c r="F98" s="142"/>
      <c r="G98" s="61"/>
    </row>
    <row r="99" spans="1:7" x14ac:dyDescent="0.3">
      <c r="A99" s="44"/>
      <c r="B99" s="61"/>
      <c r="C99" s="142"/>
      <c r="D99" s="142"/>
      <c r="E99" s="142"/>
      <c r="F99" s="142"/>
      <c r="G99" s="61"/>
    </row>
    <row r="100" spans="1:7" x14ac:dyDescent="0.3">
      <c r="A100" s="44"/>
      <c r="B100" s="61"/>
      <c r="C100" s="142"/>
      <c r="D100" s="142"/>
      <c r="E100" s="142"/>
      <c r="F100" s="142"/>
      <c r="G100" s="61"/>
    </row>
    <row r="101" spans="1:7" x14ac:dyDescent="0.3">
      <c r="A101" s="44"/>
      <c r="B101" s="61"/>
      <c r="C101" s="142"/>
      <c r="D101" s="142"/>
      <c r="E101" s="142"/>
      <c r="F101" s="142"/>
      <c r="G101" s="61"/>
    </row>
    <row r="102" spans="1:7" x14ac:dyDescent="0.3">
      <c r="A102" s="44"/>
      <c r="B102" s="61"/>
      <c r="C102" s="142"/>
      <c r="D102" s="142"/>
      <c r="E102" s="142"/>
      <c r="F102" s="142"/>
      <c r="G102" s="61"/>
    </row>
    <row r="103" spans="1:7" x14ac:dyDescent="0.3">
      <c r="A103" s="44"/>
      <c r="B103" s="61"/>
      <c r="C103" s="142"/>
      <c r="D103" s="142"/>
      <c r="E103" s="142"/>
      <c r="F103" s="142"/>
      <c r="G103" s="61"/>
    </row>
    <row r="104" spans="1:7" x14ac:dyDescent="0.3">
      <c r="A104" s="44"/>
      <c r="B104" s="61"/>
      <c r="C104" s="142"/>
      <c r="D104" s="142"/>
      <c r="E104" s="142"/>
      <c r="F104" s="142"/>
      <c r="G104" s="61"/>
    </row>
    <row r="105" spans="1:7" x14ac:dyDescent="0.3">
      <c r="A105" s="44"/>
      <c r="B105" s="61"/>
      <c r="C105" s="142"/>
      <c r="D105" s="142"/>
      <c r="E105" s="142"/>
      <c r="F105" s="142"/>
      <c r="G105" s="61"/>
    </row>
    <row r="106" spans="1:7" x14ac:dyDescent="0.3">
      <c r="A106" s="44"/>
      <c r="B106" s="61"/>
      <c r="C106" s="142"/>
      <c r="D106" s="142"/>
      <c r="E106" s="142"/>
      <c r="F106" s="142"/>
      <c r="G106" s="61"/>
    </row>
    <row r="107" spans="1:7" x14ac:dyDescent="0.3">
      <c r="A107" s="44"/>
      <c r="B107" s="61"/>
      <c r="C107" s="142"/>
      <c r="D107" s="142"/>
      <c r="E107" s="142"/>
      <c r="F107" s="142"/>
      <c r="G107" s="61"/>
    </row>
    <row r="108" spans="1:7" x14ac:dyDescent="0.3">
      <c r="A108" s="44"/>
      <c r="B108" s="61"/>
      <c r="C108" s="142"/>
      <c r="D108" s="142"/>
      <c r="E108" s="142"/>
      <c r="F108" s="142"/>
      <c r="G108" s="61"/>
    </row>
    <row r="109" spans="1:7" x14ac:dyDescent="0.3">
      <c r="A109" s="44"/>
      <c r="B109" s="61"/>
      <c r="C109" s="142"/>
      <c r="D109" s="142"/>
      <c r="E109" s="142"/>
      <c r="F109" s="142"/>
      <c r="G109" s="61"/>
    </row>
    <row r="110" spans="1:7" x14ac:dyDescent="0.3">
      <c r="A110" s="44"/>
      <c r="B110" s="61"/>
      <c r="C110" s="142"/>
      <c r="D110" s="142"/>
      <c r="E110" s="142"/>
      <c r="F110" s="142"/>
      <c r="G110" s="61"/>
    </row>
    <row r="111" spans="1:7" x14ac:dyDescent="0.3">
      <c r="A111" s="44"/>
      <c r="B111" s="61"/>
      <c r="C111" s="142"/>
      <c r="D111" s="142"/>
      <c r="E111" s="142"/>
      <c r="F111" s="142"/>
      <c r="G111" s="61"/>
    </row>
    <row r="112" spans="1:7" x14ac:dyDescent="0.3">
      <c r="A112" s="44"/>
      <c r="B112" s="61"/>
      <c r="C112" s="142"/>
      <c r="D112" s="142"/>
      <c r="E112" s="142"/>
      <c r="F112" s="142"/>
      <c r="G112" s="61"/>
    </row>
    <row r="113" spans="1:7" x14ac:dyDescent="0.3">
      <c r="A113" s="44"/>
      <c r="B113" s="61"/>
      <c r="C113" s="142"/>
      <c r="D113" s="142"/>
      <c r="E113" s="142"/>
      <c r="F113" s="142"/>
      <c r="G113" s="61"/>
    </row>
    <row r="114" spans="1:7" x14ac:dyDescent="0.3">
      <c r="A114" s="44"/>
      <c r="B114" s="61"/>
      <c r="C114" s="142"/>
      <c r="D114" s="142"/>
      <c r="E114" s="142"/>
      <c r="F114" s="142"/>
      <c r="G114" s="61"/>
    </row>
    <row r="115" spans="1:7" x14ac:dyDescent="0.3">
      <c r="A115" s="44"/>
      <c r="B115" s="61"/>
      <c r="C115" s="142"/>
      <c r="D115" s="142"/>
      <c r="E115" s="142"/>
      <c r="F115" s="142"/>
      <c r="G115" s="61"/>
    </row>
    <row r="116" spans="1:7" x14ac:dyDescent="0.3">
      <c r="A116" s="44"/>
      <c r="B116" s="61"/>
      <c r="C116" s="142"/>
      <c r="D116" s="142"/>
      <c r="E116" s="142"/>
      <c r="F116" s="142"/>
      <c r="G116" s="61"/>
    </row>
    <row r="117" spans="1:7" x14ac:dyDescent="0.3">
      <c r="A117" s="44"/>
      <c r="B117" s="61"/>
      <c r="C117" s="142"/>
      <c r="D117" s="142"/>
      <c r="E117" s="142"/>
      <c r="F117" s="142"/>
      <c r="G117" s="61"/>
    </row>
    <row r="118" spans="1:7" x14ac:dyDescent="0.3">
      <c r="A118" s="44"/>
      <c r="B118" s="61"/>
      <c r="C118" s="142"/>
      <c r="D118" s="142"/>
      <c r="E118" s="142"/>
      <c r="F118" s="142"/>
      <c r="G118" s="61"/>
    </row>
    <row r="119" spans="1:7" x14ac:dyDescent="0.3">
      <c r="A119" s="44"/>
      <c r="B119" s="61"/>
      <c r="C119" s="142"/>
      <c r="D119" s="142"/>
      <c r="E119" s="142"/>
      <c r="F119" s="142"/>
      <c r="G119" s="61"/>
    </row>
    <row r="120" spans="1:7" x14ac:dyDescent="0.3">
      <c r="A120" s="44"/>
      <c r="B120" s="61"/>
      <c r="C120" s="142"/>
      <c r="D120" s="142"/>
      <c r="E120" s="142"/>
      <c r="F120" s="142"/>
      <c r="G120" s="61"/>
    </row>
    <row r="121" spans="1:7" x14ac:dyDescent="0.3">
      <c r="A121" s="44"/>
      <c r="B121" s="61"/>
      <c r="C121" s="142"/>
      <c r="D121" s="142"/>
      <c r="E121" s="142"/>
      <c r="F121" s="142"/>
      <c r="G121" s="61"/>
    </row>
    <row r="122" spans="1:7" x14ac:dyDescent="0.3">
      <c r="A122" s="44"/>
      <c r="B122" s="61"/>
      <c r="C122" s="142"/>
      <c r="D122" s="142"/>
      <c r="E122" s="142"/>
      <c r="F122" s="142"/>
      <c r="G122" s="61"/>
    </row>
    <row r="123" spans="1:7" x14ac:dyDescent="0.3">
      <c r="A123" s="44"/>
      <c r="B123" s="61"/>
      <c r="C123" s="142"/>
      <c r="D123" s="142"/>
      <c r="E123" s="142"/>
      <c r="F123" s="142"/>
      <c r="G123" s="61"/>
    </row>
    <row r="124" spans="1:7" x14ac:dyDescent="0.3">
      <c r="A124" s="44"/>
      <c r="B124" s="61"/>
      <c r="C124" s="142"/>
      <c r="D124" s="142"/>
      <c r="E124" s="142"/>
      <c r="F124" s="142"/>
      <c r="G124" s="61"/>
    </row>
    <row r="125" spans="1:7" x14ac:dyDescent="0.3">
      <c r="A125" s="44"/>
      <c r="B125" s="61"/>
      <c r="C125" s="142"/>
      <c r="D125" s="142"/>
      <c r="E125" s="142"/>
      <c r="F125" s="142"/>
      <c r="G125" s="61"/>
    </row>
    <row r="126" spans="1:7" x14ac:dyDescent="0.3">
      <c r="A126" s="44"/>
      <c r="B126" s="61"/>
      <c r="C126" s="142"/>
      <c r="D126" s="142"/>
      <c r="E126" s="142"/>
      <c r="F126" s="142"/>
      <c r="G126" s="61"/>
    </row>
    <row r="127" spans="1:7" x14ac:dyDescent="0.3">
      <c r="A127" s="44"/>
      <c r="B127" s="61"/>
      <c r="C127" s="142"/>
      <c r="D127" s="142"/>
      <c r="E127" s="142"/>
      <c r="F127" s="142"/>
      <c r="G127" s="61"/>
    </row>
    <row r="128" spans="1:7" x14ac:dyDescent="0.3">
      <c r="A128" s="44"/>
      <c r="B128" s="61"/>
      <c r="C128" s="142"/>
      <c r="D128" s="142"/>
      <c r="E128" s="142"/>
      <c r="F128" s="142"/>
      <c r="G128" s="61"/>
    </row>
    <row r="129" spans="1:7" x14ac:dyDescent="0.3">
      <c r="A129" s="44"/>
      <c r="B129" s="61"/>
      <c r="C129" s="142"/>
      <c r="D129" s="142"/>
      <c r="E129" s="142"/>
      <c r="F129" s="142"/>
      <c r="G129" s="61"/>
    </row>
    <row r="130" spans="1:7" x14ac:dyDescent="0.3">
      <c r="A130" s="44"/>
      <c r="B130" s="61"/>
      <c r="C130" s="142"/>
      <c r="D130" s="142"/>
      <c r="E130" s="142"/>
      <c r="F130" s="142"/>
      <c r="G130" s="61"/>
    </row>
    <row r="131" spans="1:7" x14ac:dyDescent="0.3">
      <c r="A131" s="44"/>
      <c r="B131" s="61"/>
      <c r="C131" s="142"/>
      <c r="D131" s="142"/>
      <c r="E131" s="142"/>
      <c r="F131" s="142"/>
      <c r="G131" s="61"/>
    </row>
    <row r="132" spans="1:7" x14ac:dyDescent="0.3">
      <c r="A132" s="44"/>
      <c r="B132" s="61"/>
      <c r="C132" s="142"/>
      <c r="D132" s="142"/>
      <c r="E132" s="142"/>
      <c r="F132" s="142"/>
      <c r="G132" s="61"/>
    </row>
    <row r="133" spans="1:7" x14ac:dyDescent="0.3">
      <c r="A133" s="44"/>
      <c r="B133" s="61"/>
      <c r="C133" s="142"/>
      <c r="D133" s="142"/>
      <c r="E133" s="142"/>
      <c r="F133" s="142"/>
      <c r="G133" s="61"/>
    </row>
    <row r="134" spans="1:7" x14ac:dyDescent="0.3">
      <c r="A134" s="44"/>
      <c r="B134" s="61"/>
      <c r="C134" s="142"/>
      <c r="D134" s="142"/>
      <c r="E134" s="142"/>
      <c r="F134" s="142"/>
      <c r="G134" s="61"/>
    </row>
    <row r="135" spans="1:7" x14ac:dyDescent="0.3">
      <c r="A135" s="44"/>
      <c r="B135" s="61"/>
      <c r="C135" s="142"/>
      <c r="D135" s="142"/>
      <c r="E135" s="142"/>
      <c r="F135" s="142"/>
      <c r="G135" s="61"/>
    </row>
    <row r="136" spans="1:7" x14ac:dyDescent="0.3">
      <c r="A136" s="44"/>
      <c r="B136" s="61"/>
      <c r="C136" s="142"/>
      <c r="D136" s="142"/>
      <c r="E136" s="142"/>
      <c r="F136" s="142"/>
      <c r="G136" s="61"/>
    </row>
    <row r="137" spans="1:7" x14ac:dyDescent="0.3">
      <c r="A137" s="44"/>
      <c r="B137" s="61"/>
      <c r="C137" s="142"/>
      <c r="D137" s="142"/>
      <c r="E137" s="142"/>
      <c r="F137" s="142"/>
      <c r="G137" s="61"/>
    </row>
    <row r="138" spans="1:7" x14ac:dyDescent="0.3">
      <c r="A138" s="44"/>
      <c r="B138" s="61"/>
      <c r="C138" s="142"/>
      <c r="D138" s="142"/>
      <c r="E138" s="142"/>
      <c r="F138" s="142"/>
      <c r="G138" s="61"/>
    </row>
    <row r="139" spans="1:7" x14ac:dyDescent="0.3">
      <c r="A139" s="44"/>
      <c r="B139" s="61"/>
      <c r="C139" s="142"/>
      <c r="D139" s="142"/>
      <c r="E139" s="142"/>
      <c r="F139" s="142"/>
      <c r="G139" s="61"/>
    </row>
    <row r="140" spans="1:7" x14ac:dyDescent="0.3">
      <c r="A140" s="63"/>
      <c r="B140" s="63"/>
      <c r="C140" s="63"/>
      <c r="D140" s="63"/>
      <c r="E140" s="63"/>
      <c r="F140" s="63"/>
      <c r="G140" s="63"/>
    </row>
    <row r="141" spans="1:7" x14ac:dyDescent="0.3">
      <c r="A141" s="44"/>
      <c r="B141" s="44"/>
      <c r="C141" s="142"/>
      <c r="D141" s="142"/>
      <c r="E141" s="161"/>
      <c r="F141" s="142"/>
      <c r="G141" s="61"/>
    </row>
    <row r="142" spans="1:7" x14ac:dyDescent="0.3">
      <c r="A142" s="44"/>
      <c r="B142" s="44"/>
      <c r="C142" s="142"/>
      <c r="D142" s="142"/>
      <c r="E142" s="161"/>
      <c r="F142" s="142"/>
      <c r="G142" s="61"/>
    </row>
    <row r="143" spans="1:7" x14ac:dyDescent="0.3">
      <c r="A143" s="44"/>
      <c r="B143" s="44"/>
      <c r="C143" s="142"/>
      <c r="D143" s="142"/>
      <c r="E143" s="161"/>
      <c r="F143" s="142"/>
      <c r="G143" s="61"/>
    </row>
    <row r="144" spans="1:7" x14ac:dyDescent="0.3">
      <c r="A144" s="44"/>
      <c r="B144" s="44"/>
      <c r="C144" s="142"/>
      <c r="D144" s="142"/>
      <c r="E144" s="161"/>
      <c r="F144" s="142"/>
      <c r="G144" s="61"/>
    </row>
    <row r="145" spans="1:7" x14ac:dyDescent="0.3">
      <c r="A145" s="44"/>
      <c r="B145" s="44"/>
      <c r="C145" s="142"/>
      <c r="D145" s="142"/>
      <c r="E145" s="161"/>
      <c r="F145" s="142"/>
      <c r="G145" s="61"/>
    </row>
    <row r="146" spans="1:7" x14ac:dyDescent="0.3">
      <c r="A146" s="44"/>
      <c r="B146" s="44"/>
      <c r="C146" s="142"/>
      <c r="D146" s="142"/>
      <c r="E146" s="161"/>
      <c r="F146" s="142"/>
      <c r="G146" s="61"/>
    </row>
    <row r="147" spans="1:7" x14ac:dyDescent="0.3">
      <c r="A147" s="44"/>
      <c r="B147" s="44"/>
      <c r="C147" s="142"/>
      <c r="D147" s="142"/>
      <c r="E147" s="161"/>
      <c r="F147" s="142"/>
      <c r="G147" s="61"/>
    </row>
    <row r="148" spans="1:7" x14ac:dyDescent="0.3">
      <c r="A148" s="44"/>
      <c r="B148" s="44"/>
      <c r="C148" s="142"/>
      <c r="D148" s="142"/>
      <c r="E148" s="161"/>
      <c r="F148" s="142"/>
      <c r="G148" s="61"/>
    </row>
    <row r="149" spans="1:7" x14ac:dyDescent="0.3">
      <c r="A149" s="44"/>
      <c r="B149" s="44"/>
      <c r="C149" s="142"/>
      <c r="D149" s="142"/>
      <c r="E149" s="161"/>
      <c r="F149" s="142"/>
      <c r="G149" s="61"/>
    </row>
    <row r="150" spans="1:7" x14ac:dyDescent="0.3">
      <c r="A150" s="63"/>
      <c r="B150" s="63"/>
      <c r="C150" s="63"/>
      <c r="D150" s="63"/>
      <c r="E150" s="63"/>
      <c r="F150" s="63"/>
      <c r="G150" s="63"/>
    </row>
    <row r="151" spans="1:7" x14ac:dyDescent="0.3">
      <c r="A151" s="44"/>
      <c r="B151" s="44"/>
      <c r="C151" s="142"/>
      <c r="D151" s="142"/>
      <c r="E151" s="161"/>
      <c r="F151" s="142"/>
      <c r="G151" s="61"/>
    </row>
    <row r="152" spans="1:7" x14ac:dyDescent="0.3">
      <c r="A152" s="44"/>
      <c r="B152" s="44"/>
      <c r="C152" s="142"/>
      <c r="D152" s="142"/>
      <c r="E152" s="161"/>
      <c r="F152" s="142"/>
      <c r="G152" s="61"/>
    </row>
    <row r="153" spans="1:7" x14ac:dyDescent="0.3">
      <c r="A153" s="44"/>
      <c r="B153" s="44"/>
      <c r="C153" s="142"/>
      <c r="D153" s="142"/>
      <c r="E153" s="161"/>
      <c r="F153" s="142"/>
      <c r="G153" s="61"/>
    </row>
    <row r="154" spans="1:7" x14ac:dyDescent="0.3">
      <c r="A154" s="44"/>
      <c r="B154" s="44"/>
      <c r="C154" s="44"/>
      <c r="D154" s="44"/>
      <c r="E154" s="42"/>
      <c r="F154" s="44"/>
      <c r="G154" s="61"/>
    </row>
    <row r="155" spans="1:7" x14ac:dyDescent="0.3">
      <c r="A155" s="44"/>
      <c r="B155" s="44"/>
      <c r="C155" s="44"/>
      <c r="D155" s="44"/>
      <c r="E155" s="42"/>
      <c r="F155" s="44"/>
      <c r="G155" s="61"/>
    </row>
    <row r="156" spans="1:7" x14ac:dyDescent="0.3">
      <c r="A156" s="44"/>
      <c r="B156" s="44"/>
      <c r="C156" s="44"/>
      <c r="D156" s="44"/>
      <c r="E156" s="42"/>
      <c r="F156" s="44"/>
      <c r="G156" s="61"/>
    </row>
    <row r="157" spans="1:7" x14ac:dyDescent="0.3">
      <c r="A157" s="44"/>
      <c r="B157" s="44"/>
      <c r="C157" s="44"/>
      <c r="D157" s="44"/>
      <c r="E157" s="42"/>
      <c r="F157" s="44"/>
      <c r="G157" s="61"/>
    </row>
    <row r="158" spans="1:7" x14ac:dyDescent="0.3">
      <c r="A158" s="44"/>
      <c r="B158" s="44"/>
      <c r="C158" s="44"/>
      <c r="D158" s="44"/>
      <c r="E158" s="42"/>
      <c r="F158" s="44"/>
      <c r="G158" s="61"/>
    </row>
    <row r="159" spans="1:7" x14ac:dyDescent="0.3">
      <c r="A159" s="44"/>
      <c r="B159" s="44"/>
      <c r="C159" s="44"/>
      <c r="D159" s="44"/>
      <c r="E159" s="42"/>
      <c r="F159" s="44"/>
      <c r="G159" s="61"/>
    </row>
    <row r="160" spans="1:7" x14ac:dyDescent="0.3">
      <c r="A160" s="63"/>
      <c r="B160" s="63"/>
      <c r="C160" s="63"/>
      <c r="D160" s="63"/>
      <c r="E160" s="63"/>
      <c r="F160" s="63"/>
      <c r="G160" s="63"/>
    </row>
    <row r="161" spans="1:7" x14ac:dyDescent="0.3">
      <c r="A161" s="44"/>
      <c r="B161" s="40"/>
      <c r="C161" s="142"/>
      <c r="D161" s="142"/>
      <c r="E161" s="161"/>
      <c r="F161" s="142"/>
      <c r="G161" s="61"/>
    </row>
    <row r="162" spans="1:7" x14ac:dyDescent="0.3">
      <c r="A162" s="44"/>
      <c r="B162" s="40"/>
      <c r="C162" s="142"/>
      <c r="D162" s="142"/>
      <c r="E162" s="161"/>
      <c r="F162" s="142"/>
      <c r="G162" s="61"/>
    </row>
    <row r="163" spans="1:7" x14ac:dyDescent="0.3">
      <c r="A163" s="44"/>
      <c r="B163" s="40"/>
      <c r="C163" s="142"/>
      <c r="D163" s="142"/>
      <c r="E163" s="142"/>
      <c r="F163" s="142"/>
      <c r="G163" s="61"/>
    </row>
    <row r="164" spans="1:7" x14ac:dyDescent="0.3">
      <c r="A164" s="44"/>
      <c r="B164" s="40"/>
      <c r="C164" s="142"/>
      <c r="D164" s="142"/>
      <c r="E164" s="142"/>
      <c r="F164" s="142"/>
      <c r="G164" s="61"/>
    </row>
    <row r="165" spans="1:7" x14ac:dyDescent="0.3">
      <c r="A165" s="44"/>
      <c r="B165" s="40"/>
      <c r="C165" s="142"/>
      <c r="D165" s="142"/>
      <c r="E165" s="142"/>
      <c r="F165" s="142"/>
      <c r="G165" s="61"/>
    </row>
    <row r="166" spans="1:7" x14ac:dyDescent="0.3">
      <c r="A166" s="44"/>
      <c r="B166" s="59"/>
      <c r="C166" s="142"/>
      <c r="D166" s="142"/>
      <c r="E166" s="142"/>
      <c r="F166" s="142"/>
      <c r="G166" s="61"/>
    </row>
    <row r="167" spans="1:7" x14ac:dyDescent="0.3">
      <c r="A167" s="44"/>
      <c r="B167" s="59"/>
      <c r="C167" s="142"/>
      <c r="D167" s="142"/>
      <c r="E167" s="142"/>
      <c r="F167" s="142"/>
      <c r="G167" s="61"/>
    </row>
    <row r="168" spans="1:7" x14ac:dyDescent="0.3">
      <c r="A168" s="44"/>
      <c r="B168" s="40"/>
      <c r="C168" s="142"/>
      <c r="D168" s="142"/>
      <c r="E168" s="142"/>
      <c r="F168" s="142"/>
      <c r="G168" s="61"/>
    </row>
    <row r="169" spans="1:7" x14ac:dyDescent="0.3">
      <c r="A169" s="44"/>
      <c r="B169" s="40"/>
      <c r="C169" s="142"/>
      <c r="D169" s="142"/>
      <c r="E169" s="142"/>
      <c r="F169" s="142"/>
      <c r="G169" s="61"/>
    </row>
    <row r="170" spans="1:7" x14ac:dyDescent="0.3">
      <c r="A170" s="63"/>
      <c r="B170" s="63"/>
      <c r="C170" s="63"/>
      <c r="D170" s="63"/>
      <c r="E170" s="63"/>
      <c r="F170" s="63"/>
      <c r="G170" s="63"/>
    </row>
    <row r="171" spans="1:7" x14ac:dyDescent="0.3">
      <c r="A171" s="44"/>
      <c r="B171" s="44"/>
      <c r="C171" s="142"/>
      <c r="D171" s="142"/>
      <c r="E171" s="161"/>
      <c r="F171" s="142"/>
      <c r="G171" s="61"/>
    </row>
    <row r="172" spans="1:7" x14ac:dyDescent="0.3">
      <c r="A172" s="44"/>
      <c r="B172" s="162"/>
      <c r="C172" s="142"/>
      <c r="D172" s="142"/>
      <c r="E172" s="161"/>
      <c r="F172" s="142"/>
      <c r="G172" s="61"/>
    </row>
    <row r="173" spans="1:7" x14ac:dyDescent="0.3">
      <c r="A173" s="44"/>
      <c r="B173" s="162"/>
      <c r="C173" s="142"/>
      <c r="D173" s="142"/>
      <c r="E173" s="161"/>
      <c r="F173" s="142"/>
      <c r="G173" s="61"/>
    </row>
    <row r="174" spans="1:7" x14ac:dyDescent="0.3">
      <c r="A174" s="44"/>
      <c r="B174" s="162"/>
      <c r="C174" s="142"/>
      <c r="D174" s="142"/>
      <c r="E174" s="161"/>
      <c r="F174" s="142"/>
      <c r="G174" s="61"/>
    </row>
    <row r="175" spans="1:7" x14ac:dyDescent="0.3">
      <c r="A175" s="44"/>
      <c r="B175" s="162"/>
      <c r="C175" s="142"/>
      <c r="D175" s="142"/>
      <c r="E175" s="161"/>
      <c r="F175" s="142"/>
      <c r="G175" s="61"/>
    </row>
    <row r="176" spans="1:7" x14ac:dyDescent="0.3">
      <c r="A176" s="44"/>
      <c r="B176" s="61"/>
      <c r="C176" s="61"/>
      <c r="D176" s="61"/>
      <c r="E176" s="61"/>
      <c r="F176" s="61"/>
      <c r="G176" s="61"/>
    </row>
    <row r="177" spans="1:7" x14ac:dyDescent="0.3">
      <c r="A177" s="44"/>
      <c r="B177" s="61"/>
      <c r="C177" s="61"/>
      <c r="D177" s="61"/>
      <c r="E177" s="61"/>
      <c r="F177" s="61"/>
      <c r="G177" s="61"/>
    </row>
    <row r="178" spans="1:7" x14ac:dyDescent="0.3">
      <c r="A178" s="44"/>
      <c r="B178" s="61"/>
      <c r="C178" s="61"/>
      <c r="D178" s="61"/>
      <c r="E178" s="61"/>
      <c r="F178" s="61"/>
      <c r="G178" s="61"/>
    </row>
    <row r="179" spans="1:7" ht="18" x14ac:dyDescent="0.3">
      <c r="A179" s="116"/>
      <c r="B179" s="141"/>
      <c r="C179" s="140"/>
      <c r="D179" s="140"/>
      <c r="E179" s="140"/>
      <c r="F179" s="140"/>
      <c r="G179" s="140"/>
    </row>
    <row r="180" spans="1:7" x14ac:dyDescent="0.3">
      <c r="A180" s="63"/>
      <c r="B180" s="63"/>
      <c r="C180" s="63"/>
      <c r="D180" s="63"/>
      <c r="E180" s="63"/>
      <c r="F180" s="63"/>
      <c r="G180" s="63"/>
    </row>
    <row r="181" spans="1:7" x14ac:dyDescent="0.3">
      <c r="A181" s="44"/>
      <c r="B181" s="61"/>
      <c r="C181" s="123"/>
      <c r="D181" s="44"/>
      <c r="E181" s="58"/>
      <c r="F181" s="76"/>
      <c r="G181" s="76"/>
    </row>
    <row r="182" spans="1:7" x14ac:dyDescent="0.3">
      <c r="A182" s="58"/>
      <c r="B182" s="86"/>
      <c r="C182" s="58"/>
      <c r="D182" s="58"/>
      <c r="E182" s="58"/>
      <c r="F182" s="76"/>
      <c r="G182" s="76"/>
    </row>
    <row r="183" spans="1:7" x14ac:dyDescent="0.3">
      <c r="A183" s="44"/>
      <c r="B183" s="61"/>
      <c r="C183" s="58"/>
      <c r="D183" s="58"/>
      <c r="E183" s="58"/>
      <c r="F183" s="76"/>
      <c r="G183" s="76"/>
    </row>
    <row r="184" spans="1:7" x14ac:dyDescent="0.3">
      <c r="A184" s="44"/>
      <c r="B184" s="61"/>
      <c r="C184" s="123"/>
      <c r="D184" s="124"/>
      <c r="E184" s="58"/>
      <c r="F184" s="129"/>
      <c r="G184" s="129"/>
    </row>
    <row r="185" spans="1:7" x14ac:dyDescent="0.3">
      <c r="A185" s="44"/>
      <c r="B185" s="61"/>
      <c r="C185" s="123"/>
      <c r="D185" s="124"/>
      <c r="E185" s="58"/>
      <c r="F185" s="129"/>
      <c r="G185" s="129"/>
    </row>
    <row r="186" spans="1:7" x14ac:dyDescent="0.3">
      <c r="A186" s="44"/>
      <c r="B186" s="61"/>
      <c r="C186" s="123"/>
      <c r="D186" s="124"/>
      <c r="E186" s="58"/>
      <c r="F186" s="129"/>
      <c r="G186" s="129"/>
    </row>
    <row r="187" spans="1:7" x14ac:dyDescent="0.3">
      <c r="A187" s="44"/>
      <c r="B187" s="61"/>
      <c r="C187" s="123"/>
      <c r="D187" s="124"/>
      <c r="E187" s="58"/>
      <c r="F187" s="129"/>
      <c r="G187" s="129"/>
    </row>
    <row r="188" spans="1:7" x14ac:dyDescent="0.3">
      <c r="A188" s="44"/>
      <c r="B188" s="61"/>
      <c r="C188" s="123"/>
      <c r="D188" s="124"/>
      <c r="E188" s="58"/>
      <c r="F188" s="129"/>
      <c r="G188" s="129"/>
    </row>
    <row r="189" spans="1:7" x14ac:dyDescent="0.3">
      <c r="A189" s="44"/>
      <c r="B189" s="61"/>
      <c r="C189" s="123"/>
      <c r="D189" s="124"/>
      <c r="E189" s="58"/>
      <c r="F189" s="129"/>
      <c r="G189" s="129"/>
    </row>
    <row r="190" spans="1:7" x14ac:dyDescent="0.3">
      <c r="A190" s="44"/>
      <c r="B190" s="61"/>
      <c r="C190" s="123"/>
      <c r="D190" s="124"/>
      <c r="E190" s="58"/>
      <c r="F190" s="129"/>
      <c r="G190" s="129"/>
    </row>
    <row r="191" spans="1:7" x14ac:dyDescent="0.3">
      <c r="A191" s="44"/>
      <c r="B191" s="61"/>
      <c r="C191" s="123"/>
      <c r="D191" s="124"/>
      <c r="E191" s="58"/>
      <c r="F191" s="129"/>
      <c r="G191" s="129"/>
    </row>
    <row r="192" spans="1:7" x14ac:dyDescent="0.3">
      <c r="A192" s="44"/>
      <c r="B192" s="61"/>
      <c r="C192" s="123"/>
      <c r="D192" s="124"/>
      <c r="E192" s="58"/>
      <c r="F192" s="129"/>
      <c r="G192" s="129"/>
    </row>
    <row r="193" spans="1:7" x14ac:dyDescent="0.3">
      <c r="A193" s="44"/>
      <c r="B193" s="61"/>
      <c r="C193" s="123"/>
      <c r="D193" s="124"/>
      <c r="E193" s="61"/>
      <c r="F193" s="129"/>
      <c r="G193" s="129"/>
    </row>
    <row r="194" spans="1:7" x14ac:dyDescent="0.3">
      <c r="A194" s="44"/>
      <c r="B194" s="61"/>
      <c r="C194" s="123"/>
      <c r="D194" s="124"/>
      <c r="E194" s="61"/>
      <c r="F194" s="129"/>
      <c r="G194" s="129"/>
    </row>
    <row r="195" spans="1:7" x14ac:dyDescent="0.3">
      <c r="A195" s="44"/>
      <c r="B195" s="61"/>
      <c r="C195" s="123"/>
      <c r="D195" s="124"/>
      <c r="E195" s="61"/>
      <c r="F195" s="129"/>
      <c r="G195" s="129"/>
    </row>
    <row r="196" spans="1:7" x14ac:dyDescent="0.3">
      <c r="A196" s="44"/>
      <c r="B196" s="61"/>
      <c r="C196" s="123"/>
      <c r="D196" s="124"/>
      <c r="E196" s="61"/>
      <c r="F196" s="129"/>
      <c r="G196" s="129"/>
    </row>
    <row r="197" spans="1:7" x14ac:dyDescent="0.3">
      <c r="A197" s="44"/>
      <c r="B197" s="61"/>
      <c r="C197" s="123"/>
      <c r="D197" s="124"/>
      <c r="E197" s="61"/>
      <c r="F197" s="129"/>
      <c r="G197" s="129"/>
    </row>
    <row r="198" spans="1:7" x14ac:dyDescent="0.3">
      <c r="A198" s="44"/>
      <c r="B198" s="61"/>
      <c r="C198" s="123"/>
      <c r="D198" s="124"/>
      <c r="E198" s="61"/>
      <c r="F198" s="129"/>
      <c r="G198" s="129"/>
    </row>
    <row r="199" spans="1:7" x14ac:dyDescent="0.3">
      <c r="A199" s="44"/>
      <c r="B199" s="61"/>
      <c r="C199" s="123"/>
      <c r="D199" s="124"/>
      <c r="E199" s="44"/>
      <c r="F199" s="129"/>
      <c r="G199" s="129"/>
    </row>
    <row r="200" spans="1:7" x14ac:dyDescent="0.3">
      <c r="A200" s="44"/>
      <c r="B200" s="61"/>
      <c r="C200" s="123"/>
      <c r="D200" s="124"/>
      <c r="E200" s="163"/>
      <c r="F200" s="129"/>
      <c r="G200" s="129"/>
    </row>
    <row r="201" spans="1:7" x14ac:dyDescent="0.3">
      <c r="A201" s="44"/>
      <c r="B201" s="61"/>
      <c r="C201" s="123"/>
      <c r="D201" s="124"/>
      <c r="E201" s="163"/>
      <c r="F201" s="129"/>
      <c r="G201" s="129"/>
    </row>
    <row r="202" spans="1:7" x14ac:dyDescent="0.3">
      <c r="A202" s="44"/>
      <c r="B202" s="61"/>
      <c r="C202" s="123"/>
      <c r="D202" s="124"/>
      <c r="E202" s="163"/>
      <c r="F202" s="129"/>
      <c r="G202" s="129"/>
    </row>
    <row r="203" spans="1:7" x14ac:dyDescent="0.3">
      <c r="A203" s="44"/>
      <c r="B203" s="61"/>
      <c r="C203" s="123"/>
      <c r="D203" s="124"/>
      <c r="E203" s="163"/>
      <c r="F203" s="129"/>
      <c r="G203" s="129"/>
    </row>
    <row r="204" spans="1:7" x14ac:dyDescent="0.3">
      <c r="A204" s="44"/>
      <c r="B204" s="61"/>
      <c r="C204" s="123"/>
      <c r="D204" s="124"/>
      <c r="E204" s="163"/>
      <c r="F204" s="129"/>
      <c r="G204" s="129"/>
    </row>
    <row r="205" spans="1:7" x14ac:dyDescent="0.3">
      <c r="A205" s="44"/>
      <c r="B205" s="61"/>
      <c r="C205" s="123"/>
      <c r="D205" s="124"/>
      <c r="E205" s="163"/>
      <c r="F205" s="129"/>
      <c r="G205" s="129"/>
    </row>
    <row r="206" spans="1:7" x14ac:dyDescent="0.3">
      <c r="A206" s="44"/>
      <c r="B206" s="61"/>
      <c r="C206" s="123"/>
      <c r="D206" s="124"/>
      <c r="E206" s="163"/>
      <c r="F206" s="129"/>
      <c r="G206" s="129"/>
    </row>
    <row r="207" spans="1:7" x14ac:dyDescent="0.3">
      <c r="A207" s="44"/>
      <c r="B207" s="61"/>
      <c r="C207" s="123"/>
      <c r="D207" s="124"/>
      <c r="E207" s="163"/>
      <c r="F207" s="129"/>
      <c r="G207" s="129"/>
    </row>
    <row r="208" spans="1:7" x14ac:dyDescent="0.3">
      <c r="A208" s="44"/>
      <c r="B208" s="70"/>
      <c r="C208" s="125"/>
      <c r="D208" s="68"/>
      <c r="E208" s="163"/>
      <c r="F208" s="164"/>
      <c r="G208" s="164"/>
    </row>
    <row r="209" spans="1:7" x14ac:dyDescent="0.3">
      <c r="A209" s="63"/>
      <c r="B209" s="63"/>
      <c r="C209" s="63"/>
      <c r="D209" s="63"/>
      <c r="E209" s="63"/>
      <c r="F209" s="63"/>
      <c r="G209" s="63"/>
    </row>
    <row r="210" spans="1:7" x14ac:dyDescent="0.3">
      <c r="A210" s="44"/>
      <c r="B210" s="44"/>
      <c r="C210" s="142"/>
      <c r="D210" s="44"/>
      <c r="E210" s="44"/>
      <c r="F210" s="137"/>
      <c r="G210" s="137"/>
    </row>
    <row r="211" spans="1:7" x14ac:dyDescent="0.3">
      <c r="A211" s="44"/>
      <c r="B211" s="44"/>
      <c r="C211" s="44"/>
      <c r="D211" s="44"/>
      <c r="E211" s="44"/>
      <c r="F211" s="137"/>
      <c r="G211" s="137"/>
    </row>
    <row r="212" spans="1:7" x14ac:dyDescent="0.3">
      <c r="A212" s="44"/>
      <c r="B212" s="61"/>
      <c r="C212" s="44"/>
      <c r="D212" s="44"/>
      <c r="E212" s="44"/>
      <c r="F212" s="137"/>
      <c r="G212" s="137"/>
    </row>
    <row r="213" spans="1:7" x14ac:dyDescent="0.3">
      <c r="A213" s="44"/>
      <c r="B213" s="44"/>
      <c r="C213" s="123"/>
      <c r="D213" s="124"/>
      <c r="E213" s="44"/>
      <c r="F213" s="129"/>
      <c r="G213" s="129"/>
    </row>
    <row r="214" spans="1:7" x14ac:dyDescent="0.3">
      <c r="A214" s="44"/>
      <c r="B214" s="44"/>
      <c r="C214" s="123"/>
      <c r="D214" s="124"/>
      <c r="E214" s="44"/>
      <c r="F214" s="129"/>
      <c r="G214" s="129"/>
    </row>
    <row r="215" spans="1:7" x14ac:dyDescent="0.3">
      <c r="A215" s="44"/>
      <c r="B215" s="44"/>
      <c r="C215" s="123"/>
      <c r="D215" s="124"/>
      <c r="E215" s="44"/>
      <c r="F215" s="129"/>
      <c r="G215" s="129"/>
    </row>
    <row r="216" spans="1:7" x14ac:dyDescent="0.3">
      <c r="A216" s="44"/>
      <c r="B216" s="44"/>
      <c r="C216" s="123"/>
      <c r="D216" s="124"/>
      <c r="E216" s="44"/>
      <c r="F216" s="129"/>
      <c r="G216" s="129"/>
    </row>
    <row r="217" spans="1:7" x14ac:dyDescent="0.3">
      <c r="A217" s="44"/>
      <c r="B217" s="44"/>
      <c r="C217" s="123"/>
      <c r="D217" s="124"/>
      <c r="E217" s="44"/>
      <c r="F217" s="129"/>
      <c r="G217" s="129"/>
    </row>
    <row r="218" spans="1:7" x14ac:dyDescent="0.3">
      <c r="A218" s="44"/>
      <c r="B218" s="44"/>
      <c r="C218" s="123"/>
      <c r="D218" s="124"/>
      <c r="E218" s="44"/>
      <c r="F218" s="129"/>
      <c r="G218" s="129"/>
    </row>
    <row r="219" spans="1:7" x14ac:dyDescent="0.3">
      <c r="A219" s="44"/>
      <c r="B219" s="44"/>
      <c r="C219" s="123"/>
      <c r="D219" s="124"/>
      <c r="E219" s="44"/>
      <c r="F219" s="129"/>
      <c r="G219" s="129"/>
    </row>
    <row r="220" spans="1:7" x14ac:dyDescent="0.3">
      <c r="A220" s="44"/>
      <c r="B220" s="44"/>
      <c r="C220" s="123"/>
      <c r="D220" s="124"/>
      <c r="E220" s="44"/>
      <c r="F220" s="129"/>
      <c r="G220" s="129"/>
    </row>
    <row r="221" spans="1:7" x14ac:dyDescent="0.3">
      <c r="A221" s="44"/>
      <c r="B221" s="70"/>
      <c r="C221" s="123"/>
      <c r="D221" s="124"/>
      <c r="E221" s="44"/>
      <c r="F221" s="129"/>
      <c r="G221" s="129"/>
    </row>
    <row r="222" spans="1:7" x14ac:dyDescent="0.3">
      <c r="A222" s="44"/>
      <c r="B222" s="72"/>
      <c r="C222" s="123"/>
      <c r="D222" s="124"/>
      <c r="E222" s="44"/>
      <c r="F222" s="129"/>
      <c r="G222" s="129"/>
    </row>
    <row r="223" spans="1:7" x14ac:dyDescent="0.3">
      <c r="A223" s="44"/>
      <c r="B223" s="72"/>
      <c r="C223" s="123"/>
      <c r="D223" s="124"/>
      <c r="E223" s="44"/>
      <c r="F223" s="129"/>
      <c r="G223" s="129"/>
    </row>
    <row r="224" spans="1:7" x14ac:dyDescent="0.3">
      <c r="A224" s="44"/>
      <c r="B224" s="72"/>
      <c r="C224" s="123"/>
      <c r="D224" s="124"/>
      <c r="E224" s="44"/>
      <c r="F224" s="129"/>
      <c r="G224" s="129"/>
    </row>
    <row r="225" spans="1:7" x14ac:dyDescent="0.3">
      <c r="A225" s="44"/>
      <c r="B225" s="72"/>
      <c r="C225" s="123"/>
      <c r="D225" s="124"/>
      <c r="E225" s="44"/>
      <c r="F225" s="129"/>
      <c r="G225" s="129"/>
    </row>
    <row r="226" spans="1:7" x14ac:dyDescent="0.3">
      <c r="A226" s="44"/>
      <c r="B226" s="72"/>
      <c r="C226" s="123"/>
      <c r="D226" s="124"/>
      <c r="E226" s="44"/>
      <c r="F226" s="129"/>
      <c r="G226" s="129"/>
    </row>
    <row r="227" spans="1:7" x14ac:dyDescent="0.3">
      <c r="A227" s="44"/>
      <c r="B227" s="72"/>
      <c r="C227" s="123"/>
      <c r="D227" s="124"/>
      <c r="E227" s="44"/>
      <c r="F227" s="129"/>
      <c r="G227" s="129"/>
    </row>
    <row r="228" spans="1:7" x14ac:dyDescent="0.3">
      <c r="A228" s="44"/>
      <c r="B228" s="72"/>
      <c r="C228" s="44"/>
      <c r="D228" s="44"/>
      <c r="E228" s="44"/>
      <c r="F228" s="129"/>
      <c r="G228" s="129"/>
    </row>
    <row r="229" spans="1:7" x14ac:dyDescent="0.3">
      <c r="A229" s="44"/>
      <c r="B229" s="72"/>
      <c r="C229" s="44"/>
      <c r="D229" s="44"/>
      <c r="E229" s="44"/>
      <c r="F229" s="129"/>
      <c r="G229" s="129"/>
    </row>
    <row r="230" spans="1:7" x14ac:dyDescent="0.3">
      <c r="A230" s="44"/>
      <c r="B230" s="72"/>
      <c r="C230" s="44"/>
      <c r="D230" s="44"/>
      <c r="E230" s="44"/>
      <c r="F230" s="129"/>
      <c r="G230" s="129"/>
    </row>
    <row r="231" spans="1:7" x14ac:dyDescent="0.3">
      <c r="A231" s="63"/>
      <c r="B231" s="63"/>
      <c r="C231" s="63"/>
      <c r="D231" s="63"/>
      <c r="E231" s="63"/>
      <c r="F231" s="63"/>
      <c r="G231" s="63"/>
    </row>
    <row r="232" spans="1:7" x14ac:dyDescent="0.3">
      <c r="A232" s="44"/>
      <c r="B232" s="44"/>
      <c r="C232" s="142"/>
      <c r="D232" s="44"/>
      <c r="E232" s="44"/>
      <c r="F232" s="137"/>
      <c r="G232" s="137"/>
    </row>
    <row r="233" spans="1:7" x14ac:dyDescent="0.3">
      <c r="A233" s="44"/>
      <c r="B233" s="44"/>
      <c r="C233" s="44"/>
      <c r="D233" s="44"/>
      <c r="E233" s="44"/>
      <c r="F233" s="137"/>
      <c r="G233" s="137"/>
    </row>
    <row r="234" spans="1:7" x14ac:dyDescent="0.3">
      <c r="A234" s="44"/>
      <c r="B234" s="61"/>
      <c r="C234" s="44"/>
      <c r="D234" s="44"/>
      <c r="E234" s="44"/>
      <c r="F234" s="137"/>
      <c r="G234" s="137"/>
    </row>
    <row r="235" spans="1:7" x14ac:dyDescent="0.3">
      <c r="A235" s="44"/>
      <c r="B235" s="44"/>
      <c r="C235" s="123"/>
      <c r="D235" s="124"/>
      <c r="E235" s="44"/>
      <c r="F235" s="129"/>
      <c r="G235" s="129"/>
    </row>
    <row r="236" spans="1:7" x14ac:dyDescent="0.3">
      <c r="A236" s="44"/>
      <c r="B236" s="44"/>
      <c r="C236" s="123"/>
      <c r="D236" s="124"/>
      <c r="E236" s="44"/>
      <c r="F236" s="129"/>
      <c r="G236" s="129"/>
    </row>
    <row r="237" spans="1:7" x14ac:dyDescent="0.3">
      <c r="A237" s="44"/>
      <c r="B237" s="44"/>
      <c r="C237" s="123"/>
      <c r="D237" s="124"/>
      <c r="E237" s="44"/>
      <c r="F237" s="129"/>
      <c r="G237" s="129"/>
    </row>
    <row r="238" spans="1:7" x14ac:dyDescent="0.3">
      <c r="A238" s="44"/>
      <c r="B238" s="44"/>
      <c r="C238" s="123"/>
      <c r="D238" s="124"/>
      <c r="E238" s="44"/>
      <c r="F238" s="129"/>
      <c r="G238" s="129"/>
    </row>
    <row r="239" spans="1:7" x14ac:dyDescent="0.3">
      <c r="A239" s="44"/>
      <c r="B239" s="44"/>
      <c r="C239" s="123"/>
      <c r="D239" s="124"/>
      <c r="E239" s="44"/>
      <c r="F239" s="129"/>
      <c r="G239" s="129"/>
    </row>
    <row r="240" spans="1:7" x14ac:dyDescent="0.3">
      <c r="A240" s="44"/>
      <c r="B240" s="44"/>
      <c r="C240" s="123"/>
      <c r="D240" s="124"/>
      <c r="E240" s="44"/>
      <c r="F240" s="129"/>
      <c r="G240" s="129"/>
    </row>
    <row r="241" spans="1:7" x14ac:dyDescent="0.3">
      <c r="A241" s="44"/>
      <c r="B241" s="44"/>
      <c r="C241" s="123"/>
      <c r="D241" s="124"/>
      <c r="E241" s="44"/>
      <c r="F241" s="129"/>
      <c r="G241" s="129"/>
    </row>
    <row r="242" spans="1:7" x14ac:dyDescent="0.3">
      <c r="A242" s="44"/>
      <c r="B242" s="44"/>
      <c r="C242" s="123"/>
      <c r="D242" s="124"/>
      <c r="E242" s="44"/>
      <c r="F242" s="129"/>
      <c r="G242" s="129"/>
    </row>
    <row r="243" spans="1:7" x14ac:dyDescent="0.3">
      <c r="A243" s="44"/>
      <c r="B243" s="70"/>
      <c r="C243" s="123"/>
      <c r="D243" s="124"/>
      <c r="E243" s="44"/>
      <c r="F243" s="129"/>
      <c r="G243" s="129"/>
    </row>
    <row r="244" spans="1:7" x14ac:dyDescent="0.3">
      <c r="A244" s="44"/>
      <c r="B244" s="72"/>
      <c r="C244" s="123"/>
      <c r="D244" s="124"/>
      <c r="E244" s="44"/>
      <c r="F244" s="129"/>
      <c r="G244" s="129"/>
    </row>
    <row r="245" spans="1:7" x14ac:dyDescent="0.3">
      <c r="A245" s="44"/>
      <c r="B245" s="72"/>
      <c r="C245" s="123"/>
      <c r="D245" s="124"/>
      <c r="E245" s="44"/>
      <c r="F245" s="129"/>
      <c r="G245" s="129"/>
    </row>
    <row r="246" spans="1:7" x14ac:dyDescent="0.3">
      <c r="A246" s="44"/>
      <c r="B246" s="72"/>
      <c r="C246" s="123"/>
      <c r="D246" s="124"/>
      <c r="E246" s="44"/>
      <c r="F246" s="129"/>
      <c r="G246" s="129"/>
    </row>
    <row r="247" spans="1:7" x14ac:dyDescent="0.3">
      <c r="A247" s="44"/>
      <c r="B247" s="72"/>
      <c r="C247" s="123"/>
      <c r="D247" s="124"/>
      <c r="E247" s="44"/>
      <c r="F247" s="129"/>
      <c r="G247" s="129"/>
    </row>
    <row r="248" spans="1:7" x14ac:dyDescent="0.3">
      <c r="A248" s="44"/>
      <c r="B248" s="72"/>
      <c r="C248" s="123"/>
      <c r="D248" s="124"/>
      <c r="E248" s="44"/>
      <c r="F248" s="129"/>
      <c r="G248" s="129"/>
    </row>
    <row r="249" spans="1:7" x14ac:dyDescent="0.3">
      <c r="A249" s="44"/>
      <c r="B249" s="72"/>
      <c r="C249" s="123"/>
      <c r="D249" s="124"/>
      <c r="E249" s="44"/>
      <c r="F249" s="129"/>
      <c r="G249" s="129"/>
    </row>
    <row r="250" spans="1:7" x14ac:dyDescent="0.3">
      <c r="A250" s="44"/>
      <c r="B250" s="72"/>
      <c r="C250" s="44"/>
      <c r="D250" s="44"/>
      <c r="E250" s="44"/>
      <c r="F250" s="69"/>
      <c r="G250" s="69"/>
    </row>
    <row r="251" spans="1:7" x14ac:dyDescent="0.3">
      <c r="A251" s="44"/>
      <c r="B251" s="72"/>
      <c r="C251" s="44"/>
      <c r="D251" s="44"/>
      <c r="E251" s="44"/>
      <c r="F251" s="69"/>
      <c r="G251" s="69"/>
    </row>
    <row r="252" spans="1:7" x14ac:dyDescent="0.3">
      <c r="A252" s="44"/>
      <c r="B252" s="72"/>
      <c r="C252" s="44"/>
      <c r="D252" s="44"/>
      <c r="E252" s="44"/>
      <c r="F252" s="69"/>
      <c r="G252" s="69"/>
    </row>
    <row r="253" spans="1:7" x14ac:dyDescent="0.3">
      <c r="A253" s="63"/>
      <c r="B253" s="63"/>
      <c r="C253" s="63"/>
      <c r="D253" s="63"/>
      <c r="E253" s="63"/>
      <c r="F253" s="63"/>
      <c r="G253" s="63"/>
    </row>
    <row r="254" spans="1:7" x14ac:dyDescent="0.3">
      <c r="A254" s="44"/>
      <c r="B254" s="44"/>
      <c r="C254" s="142"/>
      <c r="D254" s="44"/>
      <c r="E254" s="163"/>
      <c r="F254" s="163"/>
      <c r="G254" s="163"/>
    </row>
    <row r="255" spans="1:7" x14ac:dyDescent="0.3">
      <c r="A255" s="44"/>
      <c r="B255" s="44"/>
      <c r="C255" s="142"/>
      <c r="D255" s="44"/>
      <c r="E255" s="163"/>
      <c r="F255" s="163"/>
      <c r="G255" s="42"/>
    </row>
    <row r="256" spans="1:7" x14ac:dyDescent="0.3">
      <c r="A256" s="44"/>
      <c r="B256" s="44"/>
      <c r="C256" s="142"/>
      <c r="D256" s="44"/>
      <c r="E256" s="163"/>
      <c r="F256" s="163"/>
      <c r="G256" s="42"/>
    </row>
    <row r="257" spans="1:7" x14ac:dyDescent="0.3">
      <c r="A257" s="44"/>
      <c r="B257" s="61"/>
      <c r="C257" s="142"/>
      <c r="D257" s="58"/>
      <c r="E257" s="58"/>
      <c r="F257" s="76"/>
      <c r="G257" s="76"/>
    </row>
    <row r="258" spans="1:7" x14ac:dyDescent="0.3">
      <c r="A258" s="44"/>
      <c r="B258" s="44"/>
      <c r="C258" s="142"/>
      <c r="D258" s="44"/>
      <c r="E258" s="163"/>
      <c r="F258" s="163"/>
      <c r="G258" s="42"/>
    </row>
    <row r="259" spans="1:7" x14ac:dyDescent="0.3">
      <c r="A259" s="44"/>
      <c r="B259" s="72"/>
      <c r="C259" s="142"/>
      <c r="D259" s="44"/>
      <c r="E259" s="163"/>
      <c r="F259" s="163"/>
      <c r="G259" s="42"/>
    </row>
    <row r="260" spans="1:7" x14ac:dyDescent="0.3">
      <c r="A260" s="44"/>
      <c r="B260" s="72"/>
      <c r="C260" s="165"/>
      <c r="D260" s="44"/>
      <c r="E260" s="163"/>
      <c r="F260" s="163"/>
      <c r="G260" s="42"/>
    </row>
    <row r="261" spans="1:7" x14ac:dyDescent="0.3">
      <c r="A261" s="44"/>
      <c r="B261" s="72"/>
      <c r="C261" s="142"/>
      <c r="D261" s="44"/>
      <c r="E261" s="163"/>
      <c r="F261" s="163"/>
      <c r="G261" s="42"/>
    </row>
    <row r="262" spans="1:7" x14ac:dyDescent="0.3">
      <c r="A262" s="44"/>
      <c r="B262" s="72"/>
      <c r="C262" s="142"/>
      <c r="D262" s="44"/>
      <c r="E262" s="163"/>
      <c r="F262" s="163"/>
      <c r="G262" s="42"/>
    </row>
    <row r="263" spans="1:7" x14ac:dyDescent="0.3">
      <c r="A263" s="44"/>
      <c r="B263" s="72"/>
      <c r="C263" s="142"/>
      <c r="D263" s="44"/>
      <c r="E263" s="163"/>
      <c r="F263" s="163"/>
      <c r="G263" s="42"/>
    </row>
    <row r="264" spans="1:7" x14ac:dyDescent="0.3">
      <c r="A264" s="44"/>
      <c r="B264" s="72"/>
      <c r="C264" s="142"/>
      <c r="D264" s="44"/>
      <c r="E264" s="163"/>
      <c r="F264" s="163"/>
      <c r="G264" s="42"/>
    </row>
    <row r="265" spans="1:7" x14ac:dyDescent="0.3">
      <c r="A265" s="44"/>
      <c r="B265" s="72"/>
      <c r="C265" s="142"/>
      <c r="D265" s="44"/>
      <c r="E265" s="163"/>
      <c r="F265" s="163"/>
      <c r="G265" s="42"/>
    </row>
    <row r="266" spans="1:7" x14ac:dyDescent="0.3">
      <c r="A266" s="44"/>
      <c r="B266" s="72"/>
      <c r="C266" s="142"/>
      <c r="D266" s="44"/>
      <c r="E266" s="163"/>
      <c r="F266" s="163"/>
      <c r="G266" s="42"/>
    </row>
    <row r="267" spans="1:7" x14ac:dyDescent="0.3">
      <c r="A267" s="44"/>
      <c r="B267" s="72"/>
      <c r="C267" s="142"/>
      <c r="D267" s="44"/>
      <c r="E267" s="163"/>
      <c r="F267" s="163"/>
      <c r="G267" s="42"/>
    </row>
    <row r="268" spans="1:7" x14ac:dyDescent="0.3">
      <c r="A268" s="44"/>
      <c r="B268" s="72"/>
      <c r="C268" s="142"/>
      <c r="D268" s="44"/>
      <c r="E268" s="163"/>
      <c r="F268" s="163"/>
      <c r="G268" s="42"/>
    </row>
    <row r="269" spans="1:7" x14ac:dyDescent="0.3">
      <c r="A269" s="44"/>
      <c r="B269" s="72"/>
      <c r="C269" s="142"/>
      <c r="D269" s="44"/>
      <c r="E269" s="163"/>
      <c r="F269" s="163"/>
      <c r="G269" s="42"/>
    </row>
    <row r="270" spans="1:7" x14ac:dyDescent="0.3">
      <c r="A270" s="63"/>
      <c r="B270" s="63"/>
      <c r="C270" s="63"/>
      <c r="D270" s="63"/>
      <c r="E270" s="63"/>
      <c r="F270" s="63"/>
      <c r="G270" s="63"/>
    </row>
    <row r="271" spans="1:7" x14ac:dyDescent="0.3">
      <c r="A271" s="44"/>
      <c r="B271" s="44"/>
      <c r="C271" s="142"/>
      <c r="D271" s="44"/>
      <c r="E271" s="42"/>
      <c r="F271" s="42"/>
      <c r="G271" s="42"/>
    </row>
    <row r="272" spans="1:7" x14ac:dyDescent="0.3">
      <c r="A272" s="44"/>
      <c r="B272" s="44"/>
      <c r="C272" s="142"/>
      <c r="D272" s="44"/>
      <c r="E272" s="42"/>
      <c r="F272" s="42"/>
      <c r="G272" s="42"/>
    </row>
    <row r="273" spans="1:7" x14ac:dyDescent="0.3">
      <c r="A273" s="44"/>
      <c r="B273" s="44"/>
      <c r="C273" s="142"/>
      <c r="D273" s="44"/>
      <c r="E273" s="42"/>
      <c r="F273" s="42"/>
      <c r="G273" s="42"/>
    </row>
    <row r="274" spans="1:7" x14ac:dyDescent="0.3">
      <c r="A274" s="44"/>
      <c r="B274" s="44"/>
      <c r="C274" s="142"/>
      <c r="D274" s="44"/>
      <c r="E274" s="42"/>
      <c r="F274" s="42"/>
      <c r="G274" s="42"/>
    </row>
    <row r="275" spans="1:7" x14ac:dyDescent="0.3">
      <c r="A275" s="44"/>
      <c r="B275" s="44"/>
      <c r="C275" s="142"/>
      <c r="D275" s="44"/>
      <c r="E275" s="42"/>
      <c r="F275" s="42"/>
      <c r="G275" s="42"/>
    </row>
    <row r="276" spans="1:7" x14ac:dyDescent="0.3">
      <c r="A276" s="44"/>
      <c r="B276" s="44"/>
      <c r="C276" s="142"/>
      <c r="D276" s="44"/>
      <c r="E276" s="42"/>
      <c r="F276" s="42"/>
      <c r="G276" s="42"/>
    </row>
    <row r="277" spans="1:7" x14ac:dyDescent="0.3">
      <c r="A277" s="63"/>
      <c r="B277" s="63"/>
      <c r="C277" s="63"/>
      <c r="D277" s="63"/>
      <c r="E277" s="63"/>
      <c r="F277" s="63"/>
      <c r="G277" s="63"/>
    </row>
    <row r="278" spans="1:7" x14ac:dyDescent="0.3">
      <c r="A278" s="44"/>
      <c r="B278" s="61"/>
      <c r="C278" s="44"/>
      <c r="D278" s="44"/>
      <c r="E278" s="50"/>
      <c r="F278" s="50"/>
      <c r="G278" s="50"/>
    </row>
    <row r="279" spans="1:7" x14ac:dyDescent="0.3">
      <c r="A279" s="44"/>
      <c r="B279" s="61"/>
      <c r="C279" s="44"/>
      <c r="D279" s="44"/>
      <c r="E279" s="50"/>
      <c r="F279" s="50"/>
      <c r="G279" s="50"/>
    </row>
    <row r="280" spans="1:7" x14ac:dyDescent="0.3">
      <c r="A280" s="44"/>
      <c r="B280" s="61"/>
      <c r="C280" s="44"/>
      <c r="D280" s="44"/>
      <c r="E280" s="50"/>
      <c r="F280" s="50"/>
      <c r="G280" s="50"/>
    </row>
    <row r="281" spans="1:7" x14ac:dyDescent="0.3">
      <c r="A281" s="44"/>
      <c r="B281" s="61"/>
      <c r="C281" s="44"/>
      <c r="D281" s="44"/>
      <c r="E281" s="50"/>
      <c r="F281" s="50"/>
      <c r="G281" s="50"/>
    </row>
    <row r="282" spans="1:7" x14ac:dyDescent="0.3">
      <c r="A282" s="44"/>
      <c r="B282" s="61"/>
      <c r="C282" s="44"/>
      <c r="D282" s="44"/>
      <c r="E282" s="50"/>
      <c r="F282" s="50"/>
      <c r="G282" s="50"/>
    </row>
    <row r="283" spans="1:7" x14ac:dyDescent="0.3">
      <c r="A283" s="44"/>
      <c r="B283" s="61"/>
      <c r="C283" s="44"/>
      <c r="D283" s="44"/>
      <c r="E283" s="50"/>
      <c r="F283" s="50"/>
      <c r="G283" s="50"/>
    </row>
    <row r="284" spans="1:7" x14ac:dyDescent="0.3">
      <c r="A284" s="44"/>
      <c r="B284" s="61"/>
      <c r="C284" s="44"/>
      <c r="D284" s="44"/>
      <c r="E284" s="50"/>
      <c r="F284" s="50"/>
      <c r="G284" s="50"/>
    </row>
    <row r="285" spans="1:7" x14ac:dyDescent="0.3">
      <c r="A285" s="44"/>
      <c r="B285" s="61"/>
      <c r="C285" s="44"/>
      <c r="D285" s="44"/>
      <c r="E285" s="50"/>
      <c r="F285" s="50"/>
      <c r="G285" s="50"/>
    </row>
    <row r="286" spans="1:7" x14ac:dyDescent="0.3">
      <c r="A286" s="44"/>
      <c r="B286" s="61"/>
      <c r="C286" s="44"/>
      <c r="D286" s="44"/>
      <c r="E286" s="50"/>
      <c r="F286" s="50"/>
      <c r="G286" s="50"/>
    </row>
    <row r="287" spans="1:7" x14ac:dyDescent="0.3">
      <c r="A287" s="44"/>
      <c r="B287" s="61"/>
      <c r="C287" s="44"/>
      <c r="D287" s="44"/>
      <c r="E287" s="50"/>
      <c r="F287" s="50"/>
      <c r="G287" s="50"/>
    </row>
    <row r="288" spans="1:7" x14ac:dyDescent="0.3">
      <c r="A288" s="44"/>
      <c r="B288" s="61"/>
      <c r="C288" s="44"/>
      <c r="D288" s="44"/>
      <c r="E288" s="50"/>
      <c r="F288" s="50"/>
      <c r="G288" s="50"/>
    </row>
    <row r="289" spans="1:7" x14ac:dyDescent="0.3">
      <c r="A289" s="44"/>
      <c r="B289" s="61"/>
      <c r="C289" s="44"/>
      <c r="D289" s="44"/>
      <c r="E289" s="50"/>
      <c r="F289" s="50"/>
      <c r="G289" s="50"/>
    </row>
    <row r="290" spans="1:7" x14ac:dyDescent="0.3">
      <c r="A290" s="44"/>
      <c r="B290" s="61"/>
      <c r="C290" s="44"/>
      <c r="D290" s="44"/>
      <c r="E290" s="50"/>
      <c r="F290" s="50"/>
      <c r="G290" s="50"/>
    </row>
    <row r="291" spans="1:7" x14ac:dyDescent="0.3">
      <c r="A291" s="44"/>
      <c r="B291" s="61"/>
      <c r="C291" s="44"/>
      <c r="D291" s="44"/>
      <c r="E291" s="50"/>
      <c r="F291" s="50"/>
      <c r="G291" s="50"/>
    </row>
    <row r="292" spans="1:7" x14ac:dyDescent="0.3">
      <c r="A292" s="44"/>
      <c r="B292" s="61"/>
      <c r="C292" s="44"/>
      <c r="D292" s="44"/>
      <c r="E292" s="50"/>
      <c r="F292" s="50"/>
      <c r="G292" s="50"/>
    </row>
    <row r="293" spans="1:7" x14ac:dyDescent="0.3">
      <c r="A293" s="44"/>
      <c r="B293" s="61"/>
      <c r="C293" s="44"/>
      <c r="D293" s="44"/>
      <c r="E293" s="50"/>
      <c r="F293" s="50"/>
      <c r="G293" s="50"/>
    </row>
    <row r="294" spans="1:7" x14ac:dyDescent="0.3">
      <c r="A294" s="44"/>
      <c r="B294" s="61"/>
      <c r="C294" s="44"/>
      <c r="D294" s="44"/>
      <c r="E294" s="50"/>
      <c r="F294" s="50"/>
      <c r="G294" s="50"/>
    </row>
    <row r="295" spans="1:7" x14ac:dyDescent="0.3">
      <c r="A295" s="44"/>
      <c r="B295" s="61"/>
      <c r="C295" s="44"/>
      <c r="D295" s="44"/>
      <c r="E295" s="50"/>
      <c r="F295" s="50"/>
      <c r="G295" s="50"/>
    </row>
    <row r="296" spans="1:7" x14ac:dyDescent="0.3">
      <c r="A296" s="44"/>
      <c r="B296" s="61"/>
      <c r="C296" s="44"/>
      <c r="D296" s="44"/>
      <c r="E296" s="50"/>
      <c r="F296" s="50"/>
      <c r="G296" s="50"/>
    </row>
    <row r="297" spans="1:7" x14ac:dyDescent="0.3">
      <c r="A297" s="44"/>
      <c r="B297" s="61"/>
      <c r="C297" s="44"/>
      <c r="D297" s="44"/>
      <c r="E297" s="50"/>
      <c r="F297" s="50"/>
      <c r="G297" s="50"/>
    </row>
    <row r="298" spans="1:7" x14ac:dyDescent="0.3">
      <c r="A298" s="44"/>
      <c r="B298" s="61"/>
      <c r="C298" s="44"/>
      <c r="D298" s="44"/>
      <c r="E298" s="50"/>
      <c r="F298" s="50"/>
      <c r="G298" s="50"/>
    </row>
    <row r="299" spans="1:7" x14ac:dyDescent="0.3">
      <c r="A299" s="44"/>
      <c r="B299" s="61"/>
      <c r="C299" s="44"/>
      <c r="D299" s="44"/>
      <c r="E299" s="50"/>
      <c r="F299" s="50"/>
      <c r="G299" s="50"/>
    </row>
    <row r="300" spans="1:7" x14ac:dyDescent="0.3">
      <c r="A300" s="63"/>
      <c r="B300" s="63"/>
      <c r="C300" s="63"/>
      <c r="D300" s="63"/>
      <c r="E300" s="63"/>
      <c r="F300" s="63"/>
      <c r="G300" s="63"/>
    </row>
    <row r="301" spans="1:7" x14ac:dyDescent="0.3">
      <c r="A301" s="44"/>
      <c r="B301" s="61"/>
      <c r="C301" s="44"/>
      <c r="D301" s="44"/>
      <c r="E301" s="50"/>
      <c r="F301" s="50"/>
      <c r="G301" s="50"/>
    </row>
    <row r="302" spans="1:7" x14ac:dyDescent="0.3">
      <c r="A302" s="44"/>
      <c r="B302" s="61"/>
      <c r="C302" s="44"/>
      <c r="D302" s="44"/>
      <c r="E302" s="50"/>
      <c r="F302" s="50"/>
      <c r="G302" s="50"/>
    </row>
    <row r="303" spans="1:7" x14ac:dyDescent="0.3">
      <c r="A303" s="44"/>
      <c r="B303" s="61"/>
      <c r="C303" s="44"/>
      <c r="D303" s="44"/>
      <c r="E303" s="50"/>
      <c r="F303" s="50"/>
      <c r="G303" s="50"/>
    </row>
    <row r="304" spans="1:7" x14ac:dyDescent="0.3">
      <c r="A304" s="44"/>
      <c r="B304" s="61"/>
      <c r="C304" s="44"/>
      <c r="D304" s="44"/>
      <c r="E304" s="50"/>
      <c r="F304" s="50"/>
      <c r="G304" s="50"/>
    </row>
    <row r="305" spans="1:7" x14ac:dyDescent="0.3">
      <c r="A305" s="44"/>
      <c r="B305" s="61"/>
      <c r="C305" s="44"/>
      <c r="D305" s="44"/>
      <c r="E305" s="50"/>
      <c r="F305" s="50"/>
      <c r="G305" s="50"/>
    </row>
    <row r="306" spans="1:7" x14ac:dyDescent="0.3">
      <c r="A306" s="44"/>
      <c r="B306" s="61"/>
      <c r="C306" s="44"/>
      <c r="D306" s="44"/>
      <c r="E306" s="50"/>
      <c r="F306" s="50"/>
      <c r="G306" s="50"/>
    </row>
    <row r="307" spans="1:7" x14ac:dyDescent="0.3">
      <c r="A307" s="44"/>
      <c r="B307" s="61"/>
      <c r="C307" s="44"/>
      <c r="D307" s="44"/>
      <c r="E307" s="50"/>
      <c r="F307" s="50"/>
      <c r="G307" s="50"/>
    </row>
    <row r="308" spans="1:7" x14ac:dyDescent="0.3">
      <c r="A308" s="44"/>
      <c r="B308" s="61"/>
      <c r="C308" s="44"/>
      <c r="D308" s="44"/>
      <c r="E308" s="50"/>
      <c r="F308" s="50"/>
      <c r="G308" s="50"/>
    </row>
    <row r="309" spans="1:7" x14ac:dyDescent="0.3">
      <c r="A309" s="44"/>
      <c r="B309" s="61"/>
      <c r="C309" s="44"/>
      <c r="D309" s="44"/>
      <c r="E309" s="50"/>
      <c r="F309" s="50"/>
      <c r="G309" s="50"/>
    </row>
    <row r="310" spans="1:7" x14ac:dyDescent="0.3">
      <c r="A310" s="44"/>
      <c r="B310" s="61"/>
      <c r="C310" s="44"/>
      <c r="D310" s="44"/>
      <c r="E310" s="50"/>
      <c r="F310" s="50"/>
      <c r="G310" s="50"/>
    </row>
    <row r="311" spans="1:7" x14ac:dyDescent="0.3">
      <c r="A311" s="44"/>
      <c r="B311" s="61"/>
      <c r="C311" s="44"/>
      <c r="D311" s="44"/>
      <c r="E311" s="50"/>
      <c r="F311" s="50"/>
      <c r="G311" s="50"/>
    </row>
    <row r="312" spans="1:7" x14ac:dyDescent="0.3">
      <c r="A312" s="44"/>
      <c r="B312" s="61"/>
      <c r="C312" s="44"/>
      <c r="D312" s="44"/>
      <c r="E312" s="50"/>
      <c r="F312" s="50"/>
      <c r="G312" s="50"/>
    </row>
    <row r="313" spans="1:7" x14ac:dyDescent="0.3">
      <c r="A313" s="44"/>
      <c r="B313" s="61"/>
      <c r="C313" s="44"/>
      <c r="D313" s="44"/>
      <c r="E313" s="50"/>
      <c r="F313" s="50"/>
      <c r="G313" s="50"/>
    </row>
    <row r="314" spans="1:7" x14ac:dyDescent="0.3">
      <c r="A314" s="63"/>
      <c r="B314" s="63"/>
      <c r="C314" s="63"/>
      <c r="D314" s="63"/>
      <c r="E314" s="63"/>
      <c r="F314" s="63"/>
      <c r="G314" s="63"/>
    </row>
    <row r="315" spans="1:7" x14ac:dyDescent="0.3">
      <c r="A315" s="44"/>
      <c r="B315" s="61"/>
      <c r="C315" s="44"/>
      <c r="D315" s="44"/>
      <c r="E315" s="50"/>
      <c r="F315" s="50"/>
      <c r="G315" s="50"/>
    </row>
    <row r="316" spans="1:7" x14ac:dyDescent="0.3">
      <c r="A316" s="44"/>
      <c r="B316" s="143"/>
      <c r="C316" s="44"/>
      <c r="D316" s="44"/>
      <c r="E316" s="50"/>
      <c r="F316" s="50"/>
      <c r="G316" s="50"/>
    </row>
    <row r="317" spans="1:7" x14ac:dyDescent="0.3">
      <c r="A317" s="44"/>
      <c r="B317" s="61"/>
      <c r="C317" s="44"/>
      <c r="D317" s="44"/>
      <c r="E317" s="50"/>
      <c r="F317" s="50"/>
      <c r="G317" s="50"/>
    </row>
    <row r="318" spans="1:7" x14ac:dyDescent="0.3">
      <c r="A318" s="44"/>
      <c r="B318" s="61"/>
      <c r="C318" s="44"/>
      <c r="D318" s="44"/>
      <c r="E318" s="50"/>
      <c r="F318" s="50"/>
      <c r="G318" s="50"/>
    </row>
    <row r="319" spans="1:7" x14ac:dyDescent="0.3">
      <c r="A319" s="44"/>
      <c r="B319" s="61"/>
      <c r="C319" s="44"/>
      <c r="D319" s="44"/>
      <c r="E319" s="50"/>
      <c r="F319" s="50"/>
      <c r="G319" s="50"/>
    </row>
    <row r="320" spans="1:7" x14ac:dyDescent="0.3">
      <c r="A320" s="44"/>
      <c r="B320" s="61"/>
      <c r="C320" s="44"/>
      <c r="D320" s="44"/>
      <c r="E320" s="50"/>
      <c r="F320" s="50"/>
      <c r="G320" s="50"/>
    </row>
    <row r="321" spans="1:7" x14ac:dyDescent="0.3">
      <c r="A321" s="44"/>
      <c r="B321" s="61"/>
      <c r="C321" s="44"/>
      <c r="D321" s="44"/>
      <c r="E321" s="50"/>
      <c r="F321" s="50"/>
      <c r="G321" s="50"/>
    </row>
    <row r="322" spans="1:7" x14ac:dyDescent="0.3">
      <c r="A322" s="44"/>
      <c r="B322" s="61"/>
      <c r="C322" s="44"/>
      <c r="D322" s="44"/>
      <c r="E322" s="50"/>
      <c r="F322" s="50"/>
      <c r="G322" s="50"/>
    </row>
    <row r="323" spans="1:7" x14ac:dyDescent="0.3">
      <c r="A323" s="44"/>
      <c r="B323" s="61"/>
      <c r="C323" s="44"/>
      <c r="D323" s="44"/>
      <c r="E323" s="50"/>
      <c r="F323" s="50"/>
      <c r="G323" s="50"/>
    </row>
    <row r="324" spans="1:7" x14ac:dyDescent="0.3">
      <c r="A324" s="63"/>
      <c r="B324" s="63"/>
      <c r="C324" s="63"/>
      <c r="D324" s="63"/>
      <c r="E324" s="63"/>
      <c r="F324" s="63"/>
      <c r="G324" s="63"/>
    </row>
    <row r="325" spans="1:7" x14ac:dyDescent="0.3">
      <c r="A325" s="44"/>
      <c r="B325" s="61"/>
      <c r="C325" s="44"/>
      <c r="D325" s="44"/>
      <c r="E325" s="50"/>
      <c r="F325" s="50"/>
      <c r="G325" s="50"/>
    </row>
    <row r="326" spans="1:7" x14ac:dyDescent="0.3">
      <c r="A326" s="44"/>
      <c r="B326" s="143"/>
      <c r="C326" s="44"/>
      <c r="D326" s="44"/>
      <c r="E326" s="50"/>
      <c r="F326" s="50"/>
      <c r="G326" s="50"/>
    </row>
    <row r="327" spans="1:7" x14ac:dyDescent="0.3">
      <c r="A327" s="44"/>
      <c r="B327" s="61"/>
      <c r="C327" s="44"/>
      <c r="D327" s="44"/>
      <c r="E327" s="50"/>
      <c r="F327" s="50"/>
      <c r="G327" s="50"/>
    </row>
    <row r="328" spans="1:7" x14ac:dyDescent="0.3">
      <c r="A328" s="44"/>
      <c r="B328" s="44"/>
      <c r="C328" s="44"/>
      <c r="D328" s="44"/>
      <c r="E328" s="50"/>
      <c r="F328" s="50"/>
      <c r="G328" s="50"/>
    </row>
    <row r="329" spans="1:7" x14ac:dyDescent="0.3">
      <c r="A329" s="44"/>
      <c r="B329" s="61"/>
      <c r="C329" s="44"/>
      <c r="D329" s="44"/>
      <c r="E329" s="50"/>
      <c r="F329" s="50"/>
      <c r="G329" s="50"/>
    </row>
    <row r="330" spans="1:7" x14ac:dyDescent="0.3">
      <c r="A330" s="44"/>
      <c r="B330" s="44"/>
      <c r="C330" s="142"/>
      <c r="D330" s="44"/>
      <c r="E330" s="42"/>
      <c r="F330" s="42"/>
      <c r="G330" s="42"/>
    </row>
    <row r="331" spans="1:7" x14ac:dyDescent="0.3">
      <c r="A331" s="44"/>
      <c r="B331" s="44"/>
      <c r="C331" s="142"/>
      <c r="D331" s="44"/>
      <c r="E331" s="42"/>
      <c r="F331" s="42"/>
      <c r="G331" s="42"/>
    </row>
    <row r="332" spans="1:7" x14ac:dyDescent="0.3">
      <c r="A332" s="44"/>
      <c r="B332" s="44"/>
      <c r="C332" s="142"/>
      <c r="D332" s="44"/>
      <c r="E332" s="42"/>
      <c r="F332" s="42"/>
      <c r="G332" s="42"/>
    </row>
    <row r="333" spans="1:7" x14ac:dyDescent="0.3">
      <c r="A333" s="44"/>
      <c r="B333" s="44"/>
      <c r="C333" s="142"/>
      <c r="D333" s="44"/>
      <c r="E333" s="42"/>
      <c r="F333" s="42"/>
      <c r="G333" s="42"/>
    </row>
    <row r="334" spans="1:7" x14ac:dyDescent="0.3">
      <c r="A334" s="44"/>
      <c r="B334" s="44"/>
      <c r="C334" s="142"/>
      <c r="D334" s="44"/>
      <c r="E334" s="42"/>
      <c r="F334" s="42"/>
      <c r="G334" s="42"/>
    </row>
    <row r="335" spans="1:7" x14ac:dyDescent="0.3">
      <c r="A335" s="44"/>
      <c r="B335" s="44"/>
      <c r="C335" s="142"/>
      <c r="D335" s="44"/>
      <c r="E335" s="42"/>
      <c r="F335" s="42"/>
      <c r="G335" s="42"/>
    </row>
    <row r="336" spans="1:7" x14ac:dyDescent="0.3">
      <c r="A336" s="44"/>
      <c r="B336" s="44"/>
      <c r="C336" s="142"/>
      <c r="D336" s="44"/>
      <c r="E336" s="42"/>
      <c r="F336" s="42"/>
      <c r="G336" s="42"/>
    </row>
    <row r="337" spans="1:7" x14ac:dyDescent="0.3">
      <c r="A337" s="44"/>
      <c r="B337" s="44"/>
      <c r="C337" s="142"/>
      <c r="D337" s="44"/>
      <c r="E337" s="42"/>
      <c r="F337" s="42"/>
      <c r="G337" s="42"/>
    </row>
    <row r="338" spans="1:7" x14ac:dyDescent="0.3">
      <c r="A338" s="44"/>
      <c r="B338" s="44"/>
      <c r="C338" s="142"/>
      <c r="D338" s="44"/>
      <c r="E338" s="42"/>
      <c r="F338" s="42"/>
      <c r="G338" s="42"/>
    </row>
    <row r="339" spans="1:7" x14ac:dyDescent="0.3">
      <c r="A339" s="44"/>
      <c r="B339" s="44"/>
      <c r="C339" s="142"/>
      <c r="D339" s="44"/>
      <c r="E339" s="42"/>
      <c r="F339" s="42"/>
      <c r="G339" s="42"/>
    </row>
    <row r="340" spans="1:7" x14ac:dyDescent="0.3">
      <c r="A340" s="44"/>
      <c r="B340" s="44"/>
      <c r="C340" s="142"/>
      <c r="D340" s="44"/>
      <c r="E340" s="42"/>
      <c r="F340" s="42"/>
      <c r="G340" s="42"/>
    </row>
    <row r="341" spans="1:7" x14ac:dyDescent="0.3">
      <c r="A341" s="44"/>
      <c r="B341" s="44"/>
      <c r="C341" s="142"/>
      <c r="D341" s="44"/>
      <c r="E341" s="42"/>
      <c r="F341" s="42"/>
      <c r="G341" s="42"/>
    </row>
    <row r="342" spans="1:7" x14ac:dyDescent="0.3">
      <c r="A342" s="44"/>
      <c r="B342" s="44"/>
      <c r="C342" s="142"/>
      <c r="D342" s="44"/>
      <c r="E342" s="42"/>
      <c r="F342" s="42"/>
      <c r="G342" s="42"/>
    </row>
    <row r="343" spans="1:7" x14ac:dyDescent="0.3">
      <c r="A343" s="44"/>
      <c r="B343" s="44"/>
      <c r="C343" s="142"/>
      <c r="D343" s="44"/>
      <c r="E343" s="42"/>
      <c r="F343" s="42"/>
      <c r="G343" s="42"/>
    </row>
    <row r="344" spans="1:7" x14ac:dyDescent="0.3">
      <c r="A344" s="44"/>
      <c r="B344" s="44"/>
      <c r="C344" s="142"/>
      <c r="D344" s="44"/>
      <c r="E344" s="42"/>
      <c r="F344" s="42"/>
      <c r="G344" s="42"/>
    </row>
    <row r="345" spans="1:7" x14ac:dyDescent="0.3">
      <c r="A345" s="44"/>
      <c r="B345" s="44"/>
      <c r="C345" s="142"/>
      <c r="D345" s="44"/>
      <c r="E345" s="42"/>
      <c r="F345" s="42"/>
      <c r="G345" s="42"/>
    </row>
    <row r="346" spans="1:7" x14ac:dyDescent="0.3">
      <c r="A346" s="44"/>
      <c r="B346" s="44"/>
      <c r="C346" s="142"/>
      <c r="D346" s="44"/>
      <c r="E346" s="42"/>
      <c r="F346" s="42"/>
      <c r="G346" s="42"/>
    </row>
    <row r="347" spans="1:7" x14ac:dyDescent="0.3">
      <c r="A347" s="44"/>
      <c r="B347" s="44"/>
      <c r="C347" s="142"/>
      <c r="D347" s="44"/>
      <c r="E347" s="42"/>
      <c r="F347" s="42"/>
      <c r="G347" s="42"/>
    </row>
    <row r="348" spans="1:7" x14ac:dyDescent="0.3">
      <c r="A348" s="44"/>
      <c r="B348" s="44"/>
      <c r="C348" s="142"/>
      <c r="D348" s="44"/>
      <c r="E348" s="42"/>
      <c r="F348" s="42"/>
      <c r="G348" s="42"/>
    </row>
    <row r="349" spans="1:7" x14ac:dyDescent="0.3">
      <c r="A349" s="44"/>
      <c r="B349" s="44"/>
      <c r="C349" s="142"/>
      <c r="D349" s="44"/>
      <c r="E349" s="42"/>
      <c r="F349" s="42"/>
      <c r="G349" s="42"/>
    </row>
    <row r="350" spans="1:7" x14ac:dyDescent="0.3">
      <c r="A350" s="44"/>
      <c r="B350" s="44"/>
      <c r="C350" s="142"/>
      <c r="D350" s="44"/>
      <c r="E350" s="42"/>
      <c r="F350" s="42"/>
      <c r="G350" s="42"/>
    </row>
    <row r="351" spans="1:7" x14ac:dyDescent="0.3">
      <c r="A351" s="44"/>
      <c r="B351" s="44"/>
      <c r="C351" s="142"/>
      <c r="D351" s="44"/>
      <c r="E351" s="42"/>
      <c r="F351" s="42"/>
      <c r="G351" s="42"/>
    </row>
    <row r="352" spans="1:7" x14ac:dyDescent="0.3">
      <c r="A352" s="44"/>
      <c r="B352" s="44"/>
      <c r="C352" s="142"/>
      <c r="D352" s="44"/>
      <c r="E352" s="42"/>
      <c r="F352" s="42"/>
      <c r="G352" s="42"/>
    </row>
    <row r="353" spans="1:7" x14ac:dyDescent="0.3">
      <c r="A353" s="44"/>
      <c r="B353" s="44"/>
      <c r="C353" s="142"/>
      <c r="D353" s="44"/>
      <c r="E353" s="42"/>
      <c r="F353" s="42"/>
      <c r="G353" s="42"/>
    </row>
    <row r="354" spans="1:7" x14ac:dyDescent="0.3">
      <c r="A354" s="44"/>
      <c r="B354" s="44"/>
      <c r="C354" s="142"/>
      <c r="D354" s="44"/>
      <c r="E354" s="42"/>
      <c r="F354" s="42"/>
      <c r="G354" s="42"/>
    </row>
    <row r="355" spans="1:7" x14ac:dyDescent="0.3">
      <c r="A355" s="44"/>
      <c r="B355" s="44"/>
      <c r="C355" s="142"/>
      <c r="D355" s="44"/>
      <c r="E355" s="42"/>
      <c r="F355" s="42"/>
      <c r="G355" s="42"/>
    </row>
    <row r="356" spans="1:7" x14ac:dyDescent="0.3">
      <c r="A356" s="44"/>
      <c r="B356" s="44"/>
      <c r="C356" s="142"/>
      <c r="D356" s="44"/>
      <c r="E356" s="42"/>
      <c r="F356" s="42"/>
      <c r="G356" s="42"/>
    </row>
    <row r="357" spans="1:7" x14ac:dyDescent="0.3">
      <c r="A357" s="44"/>
      <c r="B357" s="44"/>
      <c r="C357" s="142"/>
      <c r="D357" s="44"/>
      <c r="E357" s="42"/>
      <c r="F357" s="42"/>
      <c r="G357" s="42"/>
    </row>
    <row r="358" spans="1:7" x14ac:dyDescent="0.3">
      <c r="A358" s="44"/>
      <c r="B358" s="44"/>
      <c r="C358" s="142"/>
      <c r="D358" s="44"/>
      <c r="E358" s="42"/>
      <c r="F358" s="42"/>
      <c r="G358" s="42"/>
    </row>
    <row r="359" spans="1:7" x14ac:dyDescent="0.3">
      <c r="A359" s="44"/>
      <c r="B359" s="44"/>
      <c r="C359" s="142"/>
      <c r="D359" s="44"/>
      <c r="E359" s="42"/>
      <c r="F359" s="42"/>
      <c r="G359" s="42"/>
    </row>
    <row r="360" spans="1:7" x14ac:dyDescent="0.3">
      <c r="A360" s="44"/>
      <c r="B360" s="44"/>
      <c r="C360" s="142"/>
      <c r="D360" s="44"/>
      <c r="E360" s="42"/>
      <c r="F360" s="42"/>
      <c r="G360" s="42"/>
    </row>
    <row r="361" spans="1:7" x14ac:dyDescent="0.3">
      <c r="A361" s="44"/>
      <c r="B361" s="44"/>
      <c r="C361" s="142"/>
      <c r="D361" s="44"/>
      <c r="E361" s="42"/>
      <c r="F361" s="42"/>
      <c r="G361" s="42"/>
    </row>
    <row r="362" spans="1:7" x14ac:dyDescent="0.3">
      <c r="A362" s="44"/>
      <c r="B362" s="44"/>
      <c r="C362" s="142"/>
      <c r="D362" s="44"/>
      <c r="E362" s="42"/>
      <c r="F362" s="42"/>
      <c r="G362" s="42"/>
    </row>
    <row r="363" spans="1:7" x14ac:dyDescent="0.3">
      <c r="A363" s="44"/>
      <c r="B363" s="44"/>
      <c r="C363" s="142"/>
      <c r="D363" s="44"/>
      <c r="E363" s="42"/>
      <c r="F363" s="42"/>
      <c r="G363" s="42"/>
    </row>
    <row r="364" spans="1:7" x14ac:dyDescent="0.3">
      <c r="A364" s="44"/>
      <c r="B364" s="44"/>
      <c r="C364" s="142"/>
      <c r="D364" s="44"/>
      <c r="E364" s="42"/>
      <c r="F364" s="42"/>
      <c r="G364" s="42"/>
    </row>
    <row r="365" spans="1:7" x14ac:dyDescent="0.3">
      <c r="A365" s="44"/>
      <c r="B365" s="44"/>
      <c r="C365" s="142"/>
      <c r="D365" s="44"/>
      <c r="E365" s="42"/>
      <c r="F365" s="42"/>
      <c r="G365" s="42"/>
    </row>
    <row r="366" spans="1:7" x14ac:dyDescent="0.3">
      <c r="A366" s="44"/>
      <c r="B366" s="44"/>
      <c r="C366" s="142"/>
      <c r="D366" s="44"/>
      <c r="E366" s="42"/>
      <c r="F366" s="42"/>
      <c r="G366" s="42"/>
    </row>
    <row r="367" spans="1:7" x14ac:dyDescent="0.3">
      <c r="A367" s="44"/>
      <c r="B367" s="44"/>
      <c r="C367" s="142"/>
      <c r="D367" s="44"/>
      <c r="E367" s="42"/>
      <c r="F367" s="42"/>
      <c r="G367" s="42"/>
    </row>
    <row r="368" spans="1:7" x14ac:dyDescent="0.3">
      <c r="A368" s="44"/>
      <c r="B368" s="44"/>
      <c r="C368" s="142"/>
      <c r="D368" s="44"/>
      <c r="E368" s="42"/>
      <c r="F368" s="42"/>
      <c r="G368" s="42"/>
    </row>
    <row r="369" spans="1:7" x14ac:dyDescent="0.3">
      <c r="A369" s="44"/>
      <c r="B369" s="44"/>
      <c r="C369" s="142"/>
      <c r="D369" s="44"/>
      <c r="E369" s="42"/>
      <c r="F369" s="42"/>
      <c r="G369" s="42"/>
    </row>
    <row r="370" spans="1:7" x14ac:dyDescent="0.3">
      <c r="A370" s="44"/>
      <c r="B370" s="44"/>
      <c r="C370" s="142"/>
      <c r="D370" s="44"/>
      <c r="E370" s="42"/>
      <c r="F370" s="42"/>
      <c r="G370" s="42"/>
    </row>
    <row r="371" spans="1:7" x14ac:dyDescent="0.3">
      <c r="A371" s="44"/>
      <c r="B371" s="44"/>
      <c r="C371" s="142"/>
      <c r="D371" s="44"/>
      <c r="E371" s="42"/>
      <c r="F371" s="42"/>
      <c r="G371" s="42"/>
    </row>
    <row r="372" spans="1:7" x14ac:dyDescent="0.3">
      <c r="A372" s="44"/>
      <c r="B372" s="44"/>
      <c r="C372" s="142"/>
      <c r="D372" s="44"/>
      <c r="E372" s="42"/>
      <c r="F372" s="42"/>
      <c r="G372" s="42"/>
    </row>
    <row r="373" spans="1:7" x14ac:dyDescent="0.3">
      <c r="A373" s="44"/>
      <c r="B373" s="44"/>
      <c r="C373" s="142"/>
      <c r="D373" s="44"/>
      <c r="E373" s="42"/>
      <c r="F373" s="42"/>
      <c r="G373" s="42"/>
    </row>
    <row r="374" spans="1:7" x14ac:dyDescent="0.3">
      <c r="A374" s="44"/>
      <c r="B374" s="44"/>
      <c r="C374" s="142"/>
      <c r="D374" s="44"/>
      <c r="E374" s="42"/>
      <c r="F374" s="42"/>
      <c r="G374" s="42"/>
    </row>
    <row r="375" spans="1:7" x14ac:dyDescent="0.3">
      <c r="A375" s="44"/>
      <c r="B375" s="44"/>
      <c r="C375" s="142"/>
      <c r="D375" s="44"/>
      <c r="E375" s="42"/>
      <c r="F375" s="42"/>
      <c r="G375" s="42"/>
    </row>
    <row r="376" spans="1:7" x14ac:dyDescent="0.3">
      <c r="A376" s="44"/>
      <c r="B376" s="44"/>
      <c r="C376" s="142"/>
      <c r="D376" s="44"/>
      <c r="E376" s="42"/>
      <c r="F376" s="42"/>
      <c r="G376" s="42"/>
    </row>
    <row r="377" spans="1:7" x14ac:dyDescent="0.3">
      <c r="A377" s="44"/>
      <c r="B377" s="44"/>
      <c r="C377" s="142"/>
      <c r="D377" s="44"/>
      <c r="E377" s="42"/>
      <c r="F377" s="42"/>
      <c r="G377" s="42"/>
    </row>
    <row r="378" spans="1:7" x14ac:dyDescent="0.3">
      <c r="A378" s="44"/>
      <c r="B378" s="44"/>
      <c r="C378" s="142"/>
      <c r="D378" s="44"/>
      <c r="E378" s="42"/>
      <c r="F378" s="42"/>
      <c r="G378" s="42"/>
    </row>
    <row r="379" spans="1:7" x14ac:dyDescent="0.3">
      <c r="A379" s="44"/>
      <c r="B379" s="44"/>
      <c r="C379" s="142"/>
      <c r="D379" s="44"/>
      <c r="E379" s="42"/>
      <c r="F379" s="42"/>
      <c r="G379" s="42"/>
    </row>
    <row r="380" spans="1:7" ht="18" x14ac:dyDescent="0.3">
      <c r="A380" s="116"/>
      <c r="B380" s="141"/>
      <c r="C380" s="116"/>
      <c r="D380" s="116"/>
      <c r="E380" s="116"/>
      <c r="F380" s="116"/>
      <c r="G380" s="116"/>
    </row>
    <row r="381" spans="1:7" x14ac:dyDescent="0.3">
      <c r="A381" s="63"/>
      <c r="B381" s="63"/>
      <c r="C381" s="63"/>
      <c r="D381" s="63"/>
      <c r="E381" s="63"/>
      <c r="F381" s="63"/>
      <c r="G381" s="63"/>
    </row>
    <row r="382" spans="1:7" x14ac:dyDescent="0.3">
      <c r="A382" s="44"/>
      <c r="B382" s="44"/>
      <c r="C382" s="123"/>
      <c r="D382" s="58"/>
      <c r="E382" s="58"/>
      <c r="F382" s="76"/>
      <c r="G382" s="76"/>
    </row>
    <row r="383" spans="1:7" x14ac:dyDescent="0.3">
      <c r="A383" s="58"/>
      <c r="B383" s="44"/>
      <c r="C383" s="44"/>
      <c r="D383" s="58"/>
      <c r="E383" s="58"/>
      <c r="F383" s="76"/>
      <c r="G383" s="76"/>
    </row>
    <row r="384" spans="1:7" x14ac:dyDescent="0.3">
      <c r="A384" s="44"/>
      <c r="B384" s="44"/>
      <c r="C384" s="44"/>
      <c r="D384" s="58"/>
      <c r="E384" s="58"/>
      <c r="F384" s="76"/>
      <c r="G384" s="76"/>
    </row>
    <row r="385" spans="1:7" x14ac:dyDescent="0.3">
      <c r="A385" s="44"/>
      <c r="B385" s="61"/>
      <c r="C385" s="123"/>
      <c r="D385" s="123"/>
      <c r="E385" s="58"/>
      <c r="F385" s="129"/>
      <c r="G385" s="129"/>
    </row>
    <row r="386" spans="1:7" x14ac:dyDescent="0.3">
      <c r="A386" s="44"/>
      <c r="B386" s="61"/>
      <c r="C386" s="123"/>
      <c r="D386" s="123"/>
      <c r="E386" s="58"/>
      <c r="F386" s="129"/>
      <c r="G386" s="129"/>
    </row>
    <row r="387" spans="1:7" x14ac:dyDescent="0.3">
      <c r="A387" s="44"/>
      <c r="B387" s="61"/>
      <c r="C387" s="123"/>
      <c r="D387" s="123"/>
      <c r="E387" s="58"/>
      <c r="F387" s="129"/>
      <c r="G387" s="129"/>
    </row>
    <row r="388" spans="1:7" x14ac:dyDescent="0.3">
      <c r="A388" s="44"/>
      <c r="B388" s="61"/>
      <c r="C388" s="123"/>
      <c r="D388" s="123"/>
      <c r="E388" s="58"/>
      <c r="F388" s="129"/>
      <c r="G388" s="129"/>
    </row>
    <row r="389" spans="1:7" x14ac:dyDescent="0.3">
      <c r="A389" s="44"/>
      <c r="B389" s="61"/>
      <c r="C389" s="123"/>
      <c r="D389" s="123"/>
      <c r="E389" s="58"/>
      <c r="F389" s="129"/>
      <c r="G389" s="129"/>
    </row>
    <row r="390" spans="1:7" x14ac:dyDescent="0.3">
      <c r="A390" s="44"/>
      <c r="B390" s="61"/>
      <c r="C390" s="123"/>
      <c r="D390" s="123"/>
      <c r="E390" s="58"/>
      <c r="F390" s="129"/>
      <c r="G390" s="129"/>
    </row>
    <row r="391" spans="1:7" x14ac:dyDescent="0.3">
      <c r="A391" s="44"/>
      <c r="B391" s="61"/>
      <c r="C391" s="123"/>
      <c r="D391" s="123"/>
      <c r="E391" s="58"/>
      <c r="F391" s="129"/>
      <c r="G391" s="129"/>
    </row>
    <row r="392" spans="1:7" x14ac:dyDescent="0.3">
      <c r="A392" s="44"/>
      <c r="B392" s="61"/>
      <c r="C392" s="123"/>
      <c r="D392" s="124"/>
      <c r="E392" s="58"/>
      <c r="F392" s="129"/>
      <c r="G392" s="129"/>
    </row>
    <row r="393" spans="1:7" x14ac:dyDescent="0.3">
      <c r="A393" s="44"/>
      <c r="B393" s="61"/>
      <c r="C393" s="123"/>
      <c r="D393" s="124"/>
      <c r="E393" s="58"/>
      <c r="F393" s="129"/>
      <c r="G393" s="129"/>
    </row>
    <row r="394" spans="1:7" x14ac:dyDescent="0.3">
      <c r="A394" s="44"/>
      <c r="B394" s="61"/>
      <c r="C394" s="123"/>
      <c r="D394" s="124"/>
      <c r="E394" s="61"/>
      <c r="F394" s="129"/>
      <c r="G394" s="129"/>
    </row>
    <row r="395" spans="1:7" x14ac:dyDescent="0.3">
      <c r="A395" s="44"/>
      <c r="B395" s="61"/>
      <c r="C395" s="123"/>
      <c r="D395" s="124"/>
      <c r="E395" s="61"/>
      <c r="F395" s="129"/>
      <c r="G395" s="129"/>
    </row>
    <row r="396" spans="1:7" x14ac:dyDescent="0.3">
      <c r="A396" s="44"/>
      <c r="B396" s="61"/>
      <c r="C396" s="123"/>
      <c r="D396" s="124"/>
      <c r="E396" s="61"/>
      <c r="F396" s="129"/>
      <c r="G396" s="129"/>
    </row>
    <row r="397" spans="1:7" x14ac:dyDescent="0.3">
      <c r="A397" s="44"/>
      <c r="B397" s="61"/>
      <c r="C397" s="123"/>
      <c r="D397" s="124"/>
      <c r="E397" s="61"/>
      <c r="F397" s="129"/>
      <c r="G397" s="129"/>
    </row>
    <row r="398" spans="1:7" x14ac:dyDescent="0.3">
      <c r="A398" s="44"/>
      <c r="B398" s="61"/>
      <c r="C398" s="123"/>
      <c r="D398" s="124"/>
      <c r="E398" s="61"/>
      <c r="F398" s="129"/>
      <c r="G398" s="129"/>
    </row>
    <row r="399" spans="1:7" x14ac:dyDescent="0.3">
      <c r="A399" s="44"/>
      <c r="B399" s="61"/>
      <c r="C399" s="123"/>
      <c r="D399" s="124"/>
      <c r="E399" s="61"/>
      <c r="F399" s="129"/>
      <c r="G399" s="129"/>
    </row>
    <row r="400" spans="1:7" x14ac:dyDescent="0.3">
      <c r="A400" s="44"/>
      <c r="B400" s="61"/>
      <c r="C400" s="123"/>
      <c r="D400" s="124"/>
      <c r="E400" s="44"/>
      <c r="F400" s="129"/>
      <c r="G400" s="129"/>
    </row>
    <row r="401" spans="1:7" x14ac:dyDescent="0.3">
      <c r="A401" s="44"/>
      <c r="B401" s="61"/>
      <c r="C401" s="123"/>
      <c r="D401" s="124"/>
      <c r="E401" s="163"/>
      <c r="F401" s="129"/>
      <c r="G401" s="129"/>
    </row>
    <row r="402" spans="1:7" x14ac:dyDescent="0.3">
      <c r="A402" s="44"/>
      <c r="B402" s="61"/>
      <c r="C402" s="123"/>
      <c r="D402" s="124"/>
      <c r="E402" s="163"/>
      <c r="F402" s="129"/>
      <c r="G402" s="129"/>
    </row>
    <row r="403" spans="1:7" x14ac:dyDescent="0.3">
      <c r="A403" s="44"/>
      <c r="B403" s="61"/>
      <c r="C403" s="123"/>
      <c r="D403" s="124"/>
      <c r="E403" s="163"/>
      <c r="F403" s="129"/>
      <c r="G403" s="129"/>
    </row>
    <row r="404" spans="1:7" x14ac:dyDescent="0.3">
      <c r="A404" s="44"/>
      <c r="B404" s="61"/>
      <c r="C404" s="123"/>
      <c r="D404" s="124"/>
      <c r="E404" s="163"/>
      <c r="F404" s="129"/>
      <c r="G404" s="129"/>
    </row>
    <row r="405" spans="1:7" x14ac:dyDescent="0.3">
      <c r="A405" s="44"/>
      <c r="B405" s="61"/>
      <c r="C405" s="123"/>
      <c r="D405" s="124"/>
      <c r="E405" s="163"/>
      <c r="F405" s="129"/>
      <c r="G405" s="129"/>
    </row>
    <row r="406" spans="1:7" x14ac:dyDescent="0.3">
      <c r="A406" s="44"/>
      <c r="B406" s="61"/>
      <c r="C406" s="123"/>
      <c r="D406" s="124"/>
      <c r="E406" s="163"/>
      <c r="F406" s="129"/>
      <c r="G406" s="129"/>
    </row>
    <row r="407" spans="1:7" x14ac:dyDescent="0.3">
      <c r="A407" s="44"/>
      <c r="B407" s="61"/>
      <c r="C407" s="123"/>
      <c r="D407" s="124"/>
      <c r="E407" s="163"/>
      <c r="F407" s="129"/>
      <c r="G407" s="129"/>
    </row>
    <row r="408" spans="1:7" x14ac:dyDescent="0.3">
      <c r="A408" s="44"/>
      <c r="B408" s="61"/>
      <c r="C408" s="123"/>
      <c r="D408" s="124"/>
      <c r="E408" s="163"/>
      <c r="F408" s="129"/>
      <c r="G408" s="129"/>
    </row>
    <row r="409" spans="1:7" x14ac:dyDescent="0.3">
      <c r="A409" s="44"/>
      <c r="B409" s="70"/>
      <c r="C409" s="125"/>
      <c r="D409" s="68"/>
      <c r="E409" s="163"/>
      <c r="F409" s="164"/>
      <c r="G409" s="164"/>
    </row>
    <row r="410" spans="1:7" x14ac:dyDescent="0.3">
      <c r="A410" s="63"/>
      <c r="B410" s="63"/>
      <c r="C410" s="63"/>
      <c r="D410" s="63"/>
      <c r="E410" s="63"/>
      <c r="F410" s="63"/>
      <c r="G410" s="63"/>
    </row>
    <row r="411" spans="1:7" x14ac:dyDescent="0.3">
      <c r="A411" s="44"/>
      <c r="B411" s="44"/>
      <c r="C411" s="142"/>
      <c r="D411" s="44"/>
      <c r="E411" s="44"/>
      <c r="F411" s="44"/>
      <c r="G411" s="44"/>
    </row>
    <row r="412" spans="1:7" x14ac:dyDescent="0.3">
      <c r="A412" s="44"/>
      <c r="B412" s="44"/>
      <c r="C412" s="44"/>
      <c r="D412" s="44"/>
      <c r="E412" s="44"/>
      <c r="F412" s="44"/>
      <c r="G412" s="44"/>
    </row>
    <row r="413" spans="1:7" x14ac:dyDescent="0.3">
      <c r="A413" s="44"/>
      <c r="B413" s="61"/>
      <c r="C413" s="44"/>
      <c r="D413" s="44"/>
      <c r="E413" s="44"/>
      <c r="F413" s="44"/>
      <c r="G413" s="44"/>
    </row>
    <row r="414" spans="1:7" x14ac:dyDescent="0.3">
      <c r="A414" s="44"/>
      <c r="B414" s="44"/>
      <c r="C414" s="123"/>
      <c r="D414" s="124"/>
      <c r="E414" s="44"/>
      <c r="F414" s="129"/>
      <c r="G414" s="129"/>
    </row>
    <row r="415" spans="1:7" x14ac:dyDescent="0.3">
      <c r="A415" s="44"/>
      <c r="B415" s="44"/>
      <c r="C415" s="123"/>
      <c r="D415" s="124"/>
      <c r="E415" s="44"/>
      <c r="F415" s="129"/>
      <c r="G415" s="129"/>
    </row>
    <row r="416" spans="1:7" x14ac:dyDescent="0.3">
      <c r="A416" s="44"/>
      <c r="B416" s="44"/>
      <c r="C416" s="123"/>
      <c r="D416" s="124"/>
      <c r="E416" s="44"/>
      <c r="F416" s="129"/>
      <c r="G416" s="129"/>
    </row>
    <row r="417" spans="1:7" x14ac:dyDescent="0.3">
      <c r="A417" s="44"/>
      <c r="B417" s="44"/>
      <c r="C417" s="123"/>
      <c r="D417" s="124"/>
      <c r="E417" s="44"/>
      <c r="F417" s="129"/>
      <c r="G417" s="129"/>
    </row>
    <row r="418" spans="1:7" x14ac:dyDescent="0.3">
      <c r="A418" s="44"/>
      <c r="B418" s="44"/>
      <c r="C418" s="123"/>
      <c r="D418" s="124"/>
      <c r="E418" s="44"/>
      <c r="F418" s="129"/>
      <c r="G418" s="129"/>
    </row>
    <row r="419" spans="1:7" x14ac:dyDescent="0.3">
      <c r="A419" s="44"/>
      <c r="B419" s="44"/>
      <c r="C419" s="123"/>
      <c r="D419" s="124"/>
      <c r="E419" s="44"/>
      <c r="F419" s="129"/>
      <c r="G419" s="129"/>
    </row>
    <row r="420" spans="1:7" x14ac:dyDescent="0.3">
      <c r="A420" s="44"/>
      <c r="B420" s="44"/>
      <c r="C420" s="123"/>
      <c r="D420" s="124"/>
      <c r="E420" s="44"/>
      <c r="F420" s="129"/>
      <c r="G420" s="129"/>
    </row>
    <row r="421" spans="1:7" x14ac:dyDescent="0.3">
      <c r="A421" s="44"/>
      <c r="B421" s="44"/>
      <c r="C421" s="123"/>
      <c r="D421" s="124"/>
      <c r="E421" s="44"/>
      <c r="F421" s="129"/>
      <c r="G421" s="129"/>
    </row>
    <row r="422" spans="1:7" x14ac:dyDescent="0.3">
      <c r="A422" s="44"/>
      <c r="B422" s="70"/>
      <c r="C422" s="123"/>
      <c r="D422" s="124"/>
      <c r="E422" s="44"/>
      <c r="F422" s="142"/>
      <c r="G422" s="142"/>
    </row>
    <row r="423" spans="1:7" x14ac:dyDescent="0.3">
      <c r="A423" s="44"/>
      <c r="B423" s="72"/>
      <c r="C423" s="123"/>
      <c r="D423" s="124"/>
      <c r="E423" s="44"/>
      <c r="F423" s="129"/>
      <c r="G423" s="129"/>
    </row>
    <row r="424" spans="1:7" x14ac:dyDescent="0.3">
      <c r="A424" s="44"/>
      <c r="B424" s="72"/>
      <c r="C424" s="123"/>
      <c r="D424" s="124"/>
      <c r="E424" s="44"/>
      <c r="F424" s="129"/>
      <c r="G424" s="129"/>
    </row>
    <row r="425" spans="1:7" x14ac:dyDescent="0.3">
      <c r="A425" s="44"/>
      <c r="B425" s="72"/>
      <c r="C425" s="123"/>
      <c r="D425" s="124"/>
      <c r="E425" s="44"/>
      <c r="F425" s="129"/>
      <c r="G425" s="129"/>
    </row>
    <row r="426" spans="1:7" x14ac:dyDescent="0.3">
      <c r="A426" s="44"/>
      <c r="B426" s="72"/>
      <c r="C426" s="123"/>
      <c r="D426" s="124"/>
      <c r="E426" s="44"/>
      <c r="F426" s="129"/>
      <c r="G426" s="129"/>
    </row>
    <row r="427" spans="1:7" x14ac:dyDescent="0.3">
      <c r="A427" s="44"/>
      <c r="B427" s="72"/>
      <c r="C427" s="123"/>
      <c r="D427" s="124"/>
      <c r="E427" s="44"/>
      <c r="F427" s="129"/>
      <c r="G427" s="129"/>
    </row>
    <row r="428" spans="1:7" x14ac:dyDescent="0.3">
      <c r="A428" s="44"/>
      <c r="B428" s="72"/>
      <c r="C428" s="123"/>
      <c r="D428" s="124"/>
      <c r="E428" s="44"/>
      <c r="F428" s="129"/>
      <c r="G428" s="129"/>
    </row>
    <row r="429" spans="1:7" x14ac:dyDescent="0.3">
      <c r="A429" s="44"/>
      <c r="B429" s="72"/>
      <c r="C429" s="44"/>
      <c r="D429" s="44"/>
      <c r="E429" s="44"/>
      <c r="F429" s="69"/>
      <c r="G429" s="69"/>
    </row>
    <row r="430" spans="1:7" x14ac:dyDescent="0.3">
      <c r="A430" s="44"/>
      <c r="B430" s="72"/>
      <c r="C430" s="44"/>
      <c r="D430" s="44"/>
      <c r="E430" s="44"/>
      <c r="F430" s="69"/>
      <c r="G430" s="69"/>
    </row>
    <row r="431" spans="1:7" x14ac:dyDescent="0.3">
      <c r="A431" s="44"/>
      <c r="B431" s="72"/>
      <c r="C431" s="44"/>
      <c r="D431" s="44"/>
      <c r="E431" s="44"/>
      <c r="F431" s="163"/>
      <c r="G431" s="163"/>
    </row>
    <row r="432" spans="1:7" x14ac:dyDescent="0.3">
      <c r="A432" s="63"/>
      <c r="B432" s="63"/>
      <c r="C432" s="63"/>
      <c r="D432" s="63"/>
      <c r="E432" s="63"/>
      <c r="F432" s="63"/>
      <c r="G432" s="63"/>
    </row>
    <row r="433" spans="1:7" x14ac:dyDescent="0.3">
      <c r="A433" s="44"/>
      <c r="B433" s="44"/>
      <c r="C433" s="142"/>
      <c r="D433" s="44"/>
      <c r="E433" s="44"/>
      <c r="F433" s="44"/>
      <c r="G433" s="44"/>
    </row>
    <row r="434" spans="1:7" x14ac:dyDescent="0.3">
      <c r="A434" s="44"/>
      <c r="B434" s="44"/>
      <c r="C434" s="44"/>
      <c r="D434" s="44"/>
      <c r="E434" s="44"/>
      <c r="F434" s="44"/>
      <c r="G434" s="44"/>
    </row>
    <row r="435" spans="1:7" x14ac:dyDescent="0.3">
      <c r="A435" s="44"/>
      <c r="B435" s="61"/>
      <c r="C435" s="44"/>
      <c r="D435" s="44"/>
      <c r="E435" s="44"/>
      <c r="F435" s="44"/>
      <c r="G435" s="44"/>
    </row>
    <row r="436" spans="1:7" x14ac:dyDescent="0.3">
      <c r="A436" s="44"/>
      <c r="B436" s="44"/>
      <c r="C436" s="123"/>
      <c r="D436" s="124"/>
      <c r="E436" s="44"/>
      <c r="F436" s="129"/>
      <c r="G436" s="129"/>
    </row>
    <row r="437" spans="1:7" x14ac:dyDescent="0.3">
      <c r="A437" s="44"/>
      <c r="B437" s="44"/>
      <c r="C437" s="123"/>
      <c r="D437" s="124"/>
      <c r="E437" s="44"/>
      <c r="F437" s="129"/>
      <c r="G437" s="129"/>
    </row>
    <row r="438" spans="1:7" x14ac:dyDescent="0.3">
      <c r="A438" s="44"/>
      <c r="B438" s="44"/>
      <c r="C438" s="123"/>
      <c r="D438" s="124"/>
      <c r="E438" s="44"/>
      <c r="F438" s="129"/>
      <c r="G438" s="129"/>
    </row>
    <row r="439" spans="1:7" x14ac:dyDescent="0.3">
      <c r="A439" s="44"/>
      <c r="B439" s="44"/>
      <c r="C439" s="123"/>
      <c r="D439" s="124"/>
      <c r="E439" s="44"/>
      <c r="F439" s="129"/>
      <c r="G439" s="129"/>
    </row>
    <row r="440" spans="1:7" x14ac:dyDescent="0.3">
      <c r="A440" s="44"/>
      <c r="B440" s="44"/>
      <c r="C440" s="123"/>
      <c r="D440" s="124"/>
      <c r="E440" s="44"/>
      <c r="F440" s="129"/>
      <c r="G440" s="129"/>
    </row>
    <row r="441" spans="1:7" x14ac:dyDescent="0.3">
      <c r="A441" s="44"/>
      <c r="B441" s="44"/>
      <c r="C441" s="123"/>
      <c r="D441" s="124"/>
      <c r="E441" s="44"/>
      <c r="F441" s="129"/>
      <c r="G441" s="129"/>
    </row>
    <row r="442" spans="1:7" x14ac:dyDescent="0.3">
      <c r="A442" s="44"/>
      <c r="B442" s="44"/>
      <c r="C442" s="123"/>
      <c r="D442" s="124"/>
      <c r="E442" s="44"/>
      <c r="F442" s="129"/>
      <c r="G442" s="129"/>
    </row>
    <row r="443" spans="1:7" x14ac:dyDescent="0.3">
      <c r="A443" s="44"/>
      <c r="B443" s="44"/>
      <c r="C443" s="123"/>
      <c r="D443" s="124"/>
      <c r="E443" s="44"/>
      <c r="F443" s="129"/>
      <c r="G443" s="129"/>
    </row>
    <row r="444" spans="1:7" x14ac:dyDescent="0.3">
      <c r="A444" s="44"/>
      <c r="B444" s="70"/>
      <c r="C444" s="123"/>
      <c r="D444" s="124"/>
      <c r="E444" s="44"/>
      <c r="F444" s="142"/>
      <c r="G444" s="142"/>
    </row>
    <row r="445" spans="1:7" x14ac:dyDescent="0.3">
      <c r="A445" s="44"/>
      <c r="B445" s="72"/>
      <c r="C445" s="123"/>
      <c r="D445" s="124"/>
      <c r="E445" s="44"/>
      <c r="F445" s="129"/>
      <c r="G445" s="129"/>
    </row>
    <row r="446" spans="1:7" x14ac:dyDescent="0.3">
      <c r="A446" s="44"/>
      <c r="B446" s="72"/>
      <c r="C446" s="123"/>
      <c r="D446" s="124"/>
      <c r="E446" s="44"/>
      <c r="F446" s="129"/>
      <c r="G446" s="129"/>
    </row>
    <row r="447" spans="1:7" x14ac:dyDescent="0.3">
      <c r="A447" s="44"/>
      <c r="B447" s="72"/>
      <c r="C447" s="123"/>
      <c r="D447" s="124"/>
      <c r="E447" s="44"/>
      <c r="F447" s="129"/>
      <c r="G447" s="129"/>
    </row>
    <row r="448" spans="1:7" x14ac:dyDescent="0.3">
      <c r="A448" s="44"/>
      <c r="B448" s="72"/>
      <c r="C448" s="123"/>
      <c r="D448" s="124"/>
      <c r="E448" s="44"/>
      <c r="F448" s="129"/>
      <c r="G448" s="129"/>
    </row>
    <row r="449" spans="1:7" x14ac:dyDescent="0.3">
      <c r="A449" s="44"/>
      <c r="B449" s="72"/>
      <c r="C449" s="123"/>
      <c r="D449" s="124"/>
      <c r="E449" s="44"/>
      <c r="F449" s="129"/>
      <c r="G449" s="129"/>
    </row>
    <row r="450" spans="1:7" x14ac:dyDescent="0.3">
      <c r="A450" s="44"/>
      <c r="B450" s="72"/>
      <c r="C450" s="123"/>
      <c r="D450" s="124"/>
      <c r="E450" s="44"/>
      <c r="F450" s="129"/>
      <c r="G450" s="129"/>
    </row>
    <row r="451" spans="1:7" x14ac:dyDescent="0.3">
      <c r="A451" s="44"/>
      <c r="B451" s="72"/>
      <c r="C451" s="44"/>
      <c r="D451" s="44"/>
      <c r="E451" s="44"/>
      <c r="F451" s="129"/>
      <c r="G451" s="129"/>
    </row>
    <row r="452" spans="1:7" x14ac:dyDescent="0.3">
      <c r="A452" s="44"/>
      <c r="B452" s="72"/>
      <c r="C452" s="44"/>
      <c r="D452" s="44"/>
      <c r="E452" s="44"/>
      <c r="F452" s="129"/>
      <c r="G452" s="129"/>
    </row>
    <row r="453" spans="1:7" x14ac:dyDescent="0.3">
      <c r="A453" s="44"/>
      <c r="B453" s="72"/>
      <c r="C453" s="44"/>
      <c r="D453" s="44"/>
      <c r="E453" s="44"/>
      <c r="F453" s="129"/>
      <c r="G453" s="142"/>
    </row>
    <row r="454" spans="1:7" x14ac:dyDescent="0.3">
      <c r="A454" s="63"/>
      <c r="B454" s="63"/>
      <c r="C454" s="63"/>
      <c r="D454" s="63"/>
      <c r="E454" s="63"/>
      <c r="F454" s="63"/>
      <c r="G454" s="63"/>
    </row>
    <row r="455" spans="1:7" x14ac:dyDescent="0.3">
      <c r="A455" s="44"/>
      <c r="B455" s="61"/>
      <c r="C455" s="142"/>
      <c r="D455" s="142"/>
      <c r="E455" s="44"/>
      <c r="F455" s="44"/>
      <c r="G455" s="44"/>
    </row>
    <row r="456" spans="1:7" x14ac:dyDescent="0.3">
      <c r="A456" s="44"/>
      <c r="B456" s="61"/>
      <c r="C456" s="142"/>
      <c r="D456" s="142"/>
      <c r="E456" s="44"/>
      <c r="F456" s="44"/>
      <c r="G456" s="44"/>
    </row>
    <row r="457" spans="1:7" x14ac:dyDescent="0.3">
      <c r="A457" s="44"/>
      <c r="B457" s="61"/>
      <c r="C457" s="142"/>
      <c r="D457" s="142"/>
      <c r="E457" s="44"/>
      <c r="F457" s="44"/>
      <c r="G457" s="44"/>
    </row>
    <row r="458" spans="1:7" x14ac:dyDescent="0.3">
      <c r="A458" s="44"/>
      <c r="B458" s="61"/>
      <c r="C458" s="142"/>
      <c r="D458" s="142"/>
      <c r="E458" s="44"/>
      <c r="F458" s="44"/>
      <c r="G458" s="44"/>
    </row>
    <row r="459" spans="1:7" x14ac:dyDescent="0.3">
      <c r="A459" s="44"/>
      <c r="B459" s="61"/>
      <c r="C459" s="142"/>
      <c r="D459" s="142"/>
      <c r="E459" s="44"/>
      <c r="F459" s="44"/>
      <c r="G459" s="44"/>
    </row>
    <row r="460" spans="1:7" x14ac:dyDescent="0.3">
      <c r="A460" s="44"/>
      <c r="B460" s="61"/>
      <c r="C460" s="142"/>
      <c r="D460" s="142"/>
      <c r="E460" s="44"/>
      <c r="F460" s="44"/>
      <c r="G460" s="44"/>
    </row>
    <row r="461" spans="1:7" x14ac:dyDescent="0.3">
      <c r="A461" s="44"/>
      <c r="B461" s="61"/>
      <c r="C461" s="142"/>
      <c r="D461" s="142"/>
      <c r="E461" s="44"/>
      <c r="F461" s="44"/>
      <c r="G461" s="44"/>
    </row>
    <row r="462" spans="1:7" x14ac:dyDescent="0.3">
      <c r="A462" s="44"/>
      <c r="B462" s="61"/>
      <c r="C462" s="142"/>
      <c r="D462" s="142"/>
      <c r="E462" s="44"/>
      <c r="F462" s="44"/>
      <c r="G462" s="44"/>
    </row>
    <row r="463" spans="1:7" x14ac:dyDescent="0.3">
      <c r="A463" s="44"/>
      <c r="B463" s="61"/>
      <c r="C463" s="142"/>
      <c r="D463" s="142"/>
      <c r="E463" s="44"/>
      <c r="F463" s="44"/>
      <c r="G463" s="44"/>
    </row>
    <row r="464" spans="1:7" x14ac:dyDescent="0.3">
      <c r="A464" s="44"/>
      <c r="B464" s="61"/>
      <c r="C464" s="142"/>
      <c r="D464" s="142"/>
      <c r="E464" s="44"/>
      <c r="F464" s="44"/>
      <c r="G464" s="44"/>
    </row>
    <row r="465" spans="1:7" x14ac:dyDescent="0.3">
      <c r="A465" s="44"/>
      <c r="B465" s="72"/>
      <c r="C465" s="142"/>
      <c r="D465" s="44"/>
      <c r="E465" s="44"/>
      <c r="F465" s="44"/>
      <c r="G465" s="44"/>
    </row>
    <row r="466" spans="1:7" x14ac:dyDescent="0.3">
      <c r="A466" s="44"/>
      <c r="B466" s="72"/>
      <c r="C466" s="142"/>
      <c r="D466" s="44"/>
      <c r="E466" s="44"/>
      <c r="F466" s="44"/>
      <c r="G466" s="44"/>
    </row>
    <row r="467" spans="1:7" x14ac:dyDescent="0.3">
      <c r="A467" s="44"/>
      <c r="B467" s="72"/>
      <c r="C467" s="142"/>
      <c r="D467" s="44"/>
      <c r="E467" s="44"/>
      <c r="F467" s="44"/>
      <c r="G467" s="44"/>
    </row>
    <row r="468" spans="1:7" x14ac:dyDescent="0.3">
      <c r="A468" s="44"/>
      <c r="B468" s="72"/>
      <c r="C468" s="142"/>
      <c r="D468" s="44"/>
      <c r="E468" s="44"/>
      <c r="F468" s="44"/>
      <c r="G468" s="44"/>
    </row>
    <row r="469" spans="1:7" x14ac:dyDescent="0.3">
      <c r="A469" s="44"/>
      <c r="B469" s="72"/>
      <c r="C469" s="142"/>
      <c r="D469" s="44"/>
      <c r="E469" s="44"/>
      <c r="F469" s="44"/>
      <c r="G469" s="44"/>
    </row>
    <row r="470" spans="1:7" x14ac:dyDescent="0.3">
      <c r="A470" s="44"/>
      <c r="B470" s="72"/>
      <c r="C470" s="142"/>
      <c r="D470" s="44"/>
      <c r="E470" s="44"/>
      <c r="F470" s="44"/>
      <c r="G470" s="44"/>
    </row>
    <row r="471" spans="1:7" x14ac:dyDescent="0.3">
      <c r="A471" s="44"/>
      <c r="B471" s="72"/>
      <c r="C471" s="142"/>
      <c r="D471" s="44"/>
      <c r="E471" s="44"/>
      <c r="F471" s="44"/>
      <c r="G471" s="44"/>
    </row>
    <row r="472" spans="1:7" x14ac:dyDescent="0.3">
      <c r="A472" s="44"/>
      <c r="B472" s="72"/>
      <c r="C472" s="142"/>
      <c r="D472" s="44"/>
      <c r="E472" s="44"/>
      <c r="F472" s="44"/>
      <c r="G472" s="44"/>
    </row>
    <row r="473" spans="1:7" x14ac:dyDescent="0.3">
      <c r="A473" s="44"/>
      <c r="B473" s="72"/>
      <c r="C473" s="142"/>
      <c r="D473" s="44"/>
      <c r="E473" s="44"/>
      <c r="F473" s="44"/>
      <c r="G473" s="44"/>
    </row>
    <row r="474" spans="1:7" x14ac:dyDescent="0.3">
      <c r="A474" s="44"/>
      <c r="B474" s="72"/>
      <c r="C474" s="142"/>
      <c r="D474" s="44"/>
      <c r="E474" s="44"/>
      <c r="F474" s="44"/>
      <c r="G474" s="44"/>
    </row>
    <row r="475" spans="1:7" x14ac:dyDescent="0.3">
      <c r="A475" s="44"/>
      <c r="B475" s="72"/>
      <c r="C475" s="142"/>
      <c r="D475" s="44"/>
      <c r="E475" s="44"/>
      <c r="F475" s="44"/>
      <c r="G475" s="44"/>
    </row>
    <row r="476" spans="1:7" x14ac:dyDescent="0.3">
      <c r="A476" s="44"/>
      <c r="B476" s="72"/>
      <c r="C476" s="142"/>
      <c r="D476" s="44"/>
      <c r="E476" s="44"/>
      <c r="F476" s="44"/>
      <c r="G476" s="42"/>
    </row>
    <row r="477" spans="1:7" x14ac:dyDescent="0.3">
      <c r="A477" s="44"/>
      <c r="B477" s="72"/>
      <c r="C477" s="142"/>
      <c r="D477" s="44"/>
      <c r="E477" s="44"/>
      <c r="F477" s="44"/>
      <c r="G477" s="42"/>
    </row>
    <row r="478" spans="1:7" x14ac:dyDescent="0.3">
      <c r="A478" s="44"/>
      <c r="B478" s="72"/>
      <c r="C478" s="142"/>
      <c r="D478" s="44"/>
      <c r="E478" s="44"/>
      <c r="F478" s="44"/>
      <c r="G478" s="42"/>
    </row>
    <row r="479" spans="1:7" x14ac:dyDescent="0.3">
      <c r="A479" s="44"/>
      <c r="B479" s="72"/>
      <c r="C479" s="142"/>
      <c r="D479" s="73"/>
      <c r="E479" s="73"/>
      <c r="F479" s="73"/>
      <c r="G479" s="73"/>
    </row>
    <row r="480" spans="1:7" x14ac:dyDescent="0.3">
      <c r="A480" s="44"/>
      <c r="B480" s="72"/>
      <c r="C480" s="142"/>
      <c r="D480" s="73"/>
      <c r="E480" s="73"/>
      <c r="F480" s="73"/>
      <c r="G480" s="73"/>
    </row>
    <row r="481" spans="1:7" x14ac:dyDescent="0.3">
      <c r="A481" s="44"/>
      <c r="B481" s="72"/>
      <c r="C481" s="142"/>
      <c r="D481" s="73"/>
      <c r="E481" s="73"/>
      <c r="F481" s="73"/>
      <c r="G481" s="73"/>
    </row>
    <row r="482" spans="1:7" x14ac:dyDescent="0.3">
      <c r="A482" s="63"/>
      <c r="B482" s="63"/>
      <c r="C482" s="63"/>
      <c r="D482" s="63"/>
      <c r="E482" s="63"/>
      <c r="F482" s="63"/>
      <c r="G482" s="63"/>
    </row>
    <row r="483" spans="1:7" x14ac:dyDescent="0.3">
      <c r="A483" s="44"/>
      <c r="B483" s="61"/>
      <c r="C483" s="44"/>
      <c r="D483" s="44"/>
      <c r="E483" s="50"/>
      <c r="F483" s="129"/>
      <c r="G483" s="129"/>
    </row>
    <row r="484" spans="1:7" x14ac:dyDescent="0.3">
      <c r="A484" s="44"/>
      <c r="B484" s="61"/>
      <c r="C484" s="44"/>
      <c r="D484" s="44"/>
      <c r="E484" s="50"/>
      <c r="F484" s="129"/>
      <c r="G484" s="129"/>
    </row>
    <row r="485" spans="1:7" x14ac:dyDescent="0.3">
      <c r="A485" s="44"/>
      <c r="B485" s="61"/>
      <c r="C485" s="44"/>
      <c r="D485" s="44"/>
      <c r="E485" s="50"/>
      <c r="F485" s="129"/>
      <c r="G485" s="129"/>
    </row>
    <row r="486" spans="1:7" x14ac:dyDescent="0.3">
      <c r="A486" s="44"/>
      <c r="B486" s="61"/>
      <c r="C486" s="44"/>
      <c r="D486" s="44"/>
      <c r="E486" s="50"/>
      <c r="F486" s="129"/>
      <c r="G486" s="129"/>
    </row>
    <row r="487" spans="1:7" x14ac:dyDescent="0.3">
      <c r="A487" s="44"/>
      <c r="B487" s="61"/>
      <c r="C487" s="44"/>
      <c r="D487" s="44"/>
      <c r="E487" s="50"/>
      <c r="F487" s="129"/>
      <c r="G487" s="129"/>
    </row>
    <row r="488" spans="1:7" x14ac:dyDescent="0.3">
      <c r="A488" s="44"/>
      <c r="B488" s="61"/>
      <c r="C488" s="44"/>
      <c r="D488" s="44"/>
      <c r="E488" s="50"/>
      <c r="F488" s="129"/>
      <c r="G488" s="129"/>
    </row>
    <row r="489" spans="1:7" x14ac:dyDescent="0.3">
      <c r="A489" s="44"/>
      <c r="B489" s="61"/>
      <c r="C489" s="44"/>
      <c r="D489" s="44"/>
      <c r="E489" s="50"/>
      <c r="F489" s="129"/>
      <c r="G489" s="129"/>
    </row>
    <row r="490" spans="1:7" x14ac:dyDescent="0.3">
      <c r="A490" s="44"/>
      <c r="B490" s="61"/>
      <c r="C490" s="44"/>
      <c r="D490" s="44"/>
      <c r="E490" s="50"/>
      <c r="F490" s="129"/>
      <c r="G490" s="129"/>
    </row>
    <row r="491" spans="1:7" x14ac:dyDescent="0.3">
      <c r="A491" s="44"/>
      <c r="B491" s="61"/>
      <c r="C491" s="44"/>
      <c r="D491" s="44"/>
      <c r="E491" s="50"/>
      <c r="F491" s="129"/>
      <c r="G491" s="129"/>
    </row>
    <row r="492" spans="1:7" x14ac:dyDescent="0.3">
      <c r="A492" s="44"/>
      <c r="B492" s="61"/>
      <c r="C492" s="44"/>
      <c r="D492" s="44"/>
      <c r="E492" s="50"/>
      <c r="F492" s="129"/>
      <c r="G492" s="129"/>
    </row>
    <row r="493" spans="1:7" x14ac:dyDescent="0.3">
      <c r="A493" s="44"/>
      <c r="B493" s="61"/>
      <c r="C493" s="44"/>
      <c r="D493" s="44"/>
      <c r="E493" s="50"/>
      <c r="F493" s="129"/>
      <c r="G493" s="129"/>
    </row>
    <row r="494" spans="1:7" x14ac:dyDescent="0.3">
      <c r="A494" s="44"/>
      <c r="B494" s="61"/>
      <c r="C494" s="44"/>
      <c r="D494" s="44"/>
      <c r="E494" s="50"/>
      <c r="F494" s="129"/>
      <c r="G494" s="129"/>
    </row>
    <row r="495" spans="1:7" x14ac:dyDescent="0.3">
      <c r="A495" s="44"/>
      <c r="B495" s="61"/>
      <c r="C495" s="44"/>
      <c r="D495" s="44"/>
      <c r="E495" s="50"/>
      <c r="F495" s="129"/>
      <c r="G495" s="129"/>
    </row>
    <row r="496" spans="1:7" x14ac:dyDescent="0.3">
      <c r="A496" s="44"/>
      <c r="B496" s="61"/>
      <c r="C496" s="44"/>
      <c r="D496" s="44"/>
      <c r="E496" s="50"/>
      <c r="F496" s="129"/>
      <c r="G496" s="129"/>
    </row>
    <row r="497" spans="1:7" x14ac:dyDescent="0.3">
      <c r="A497" s="44"/>
      <c r="B497" s="61"/>
      <c r="C497" s="44"/>
      <c r="D497" s="44"/>
      <c r="E497" s="50"/>
      <c r="F497" s="129"/>
      <c r="G497" s="129"/>
    </row>
    <row r="498" spans="1:7" x14ac:dyDescent="0.3">
      <c r="A498" s="44"/>
      <c r="B498" s="61"/>
      <c r="C498" s="44"/>
      <c r="D498" s="44"/>
      <c r="E498" s="50"/>
      <c r="F498" s="129"/>
      <c r="G498" s="129"/>
    </row>
    <row r="499" spans="1:7" x14ac:dyDescent="0.3">
      <c r="A499" s="44"/>
      <c r="B499" s="61"/>
      <c r="C499" s="44"/>
      <c r="D499" s="44"/>
      <c r="E499" s="50"/>
      <c r="F499" s="129"/>
      <c r="G499" s="129"/>
    </row>
    <row r="500" spans="1:7" x14ac:dyDescent="0.3">
      <c r="A500" s="44"/>
      <c r="B500" s="61"/>
      <c r="C500" s="44"/>
      <c r="D500" s="44"/>
      <c r="E500" s="50"/>
      <c r="F500" s="129"/>
      <c r="G500" s="129"/>
    </row>
    <row r="501" spans="1:7" x14ac:dyDescent="0.3">
      <c r="A501" s="44"/>
      <c r="B501" s="61"/>
      <c r="C501" s="44"/>
      <c r="D501" s="44"/>
      <c r="E501" s="50"/>
      <c r="F501" s="50"/>
      <c r="G501" s="50"/>
    </row>
    <row r="502" spans="1:7" x14ac:dyDescent="0.3">
      <c r="A502" s="44"/>
      <c r="B502" s="61"/>
      <c r="C502" s="44"/>
      <c r="D502" s="44"/>
      <c r="E502" s="50"/>
      <c r="F502" s="50"/>
      <c r="G502" s="50"/>
    </row>
    <row r="503" spans="1:7" x14ac:dyDescent="0.3">
      <c r="A503" s="44"/>
      <c r="B503" s="61"/>
      <c r="C503" s="44"/>
      <c r="D503" s="44"/>
      <c r="E503" s="50"/>
      <c r="F503" s="50"/>
      <c r="G503" s="50"/>
    </row>
    <row r="504" spans="1:7" x14ac:dyDescent="0.3">
      <c r="A504" s="44"/>
      <c r="B504" s="61"/>
      <c r="C504" s="44"/>
      <c r="D504" s="44"/>
      <c r="E504" s="50"/>
      <c r="F504" s="50"/>
      <c r="G504" s="50"/>
    </row>
    <row r="505" spans="1:7" x14ac:dyDescent="0.3">
      <c r="A505" s="63"/>
      <c r="B505" s="63"/>
      <c r="C505" s="63"/>
      <c r="D505" s="63"/>
      <c r="E505" s="63"/>
      <c r="F505" s="63"/>
      <c r="G505" s="63"/>
    </row>
    <row r="506" spans="1:7" x14ac:dyDescent="0.3">
      <c r="A506" s="44"/>
      <c r="B506" s="61"/>
      <c r="C506" s="44"/>
      <c r="D506" s="44"/>
      <c r="E506" s="50"/>
      <c r="F506" s="129"/>
      <c r="G506" s="129"/>
    </row>
    <row r="507" spans="1:7" x14ac:dyDescent="0.3">
      <c r="A507" s="44"/>
      <c r="B507" s="61"/>
      <c r="C507" s="44"/>
      <c r="D507" s="44"/>
      <c r="E507" s="50"/>
      <c r="F507" s="129"/>
      <c r="G507" s="129"/>
    </row>
    <row r="508" spans="1:7" x14ac:dyDescent="0.3">
      <c r="A508" s="44"/>
      <c r="B508" s="61"/>
      <c r="C508" s="44"/>
      <c r="D508" s="44"/>
      <c r="E508" s="50"/>
      <c r="F508" s="129"/>
      <c r="G508" s="129"/>
    </row>
    <row r="509" spans="1:7" x14ac:dyDescent="0.3">
      <c r="A509" s="44"/>
      <c r="B509" s="61"/>
      <c r="C509" s="44"/>
      <c r="D509" s="44"/>
      <c r="E509" s="50"/>
      <c r="F509" s="129"/>
      <c r="G509" s="129"/>
    </row>
    <row r="510" spans="1:7" x14ac:dyDescent="0.3">
      <c r="A510" s="44"/>
      <c r="B510" s="61"/>
      <c r="C510" s="44"/>
      <c r="D510" s="44"/>
      <c r="E510" s="50"/>
      <c r="F510" s="129"/>
      <c r="G510" s="129"/>
    </row>
    <row r="511" spans="1:7" x14ac:dyDescent="0.3">
      <c r="A511" s="44"/>
      <c r="B511" s="61"/>
      <c r="C511" s="44"/>
      <c r="D511" s="44"/>
      <c r="E511" s="50"/>
      <c r="F511" s="129"/>
      <c r="G511" s="129"/>
    </row>
    <row r="512" spans="1:7" x14ac:dyDescent="0.3">
      <c r="A512" s="44"/>
      <c r="B512" s="61"/>
      <c r="C512" s="44"/>
      <c r="D512" s="44"/>
      <c r="E512" s="50"/>
      <c r="F512" s="129"/>
      <c r="G512" s="129"/>
    </row>
    <row r="513" spans="1:7" x14ac:dyDescent="0.3">
      <c r="A513" s="44"/>
      <c r="B513" s="61"/>
      <c r="C513" s="44"/>
      <c r="D513" s="44"/>
      <c r="E513" s="50"/>
      <c r="F513" s="129"/>
      <c r="G513" s="129"/>
    </row>
    <row r="514" spans="1:7" x14ac:dyDescent="0.3">
      <c r="A514" s="44"/>
      <c r="B514" s="61"/>
      <c r="C514" s="44"/>
      <c r="D514" s="44"/>
      <c r="E514" s="50"/>
      <c r="F514" s="129"/>
      <c r="G514" s="129"/>
    </row>
    <row r="515" spans="1:7" x14ac:dyDescent="0.3">
      <c r="A515" s="44"/>
      <c r="B515" s="61"/>
      <c r="C515" s="44"/>
      <c r="D515" s="44"/>
      <c r="E515" s="50"/>
      <c r="F515" s="50"/>
      <c r="G515" s="5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9" sqref="F9"/>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431" t="s">
        <v>2368</v>
      </c>
      <c r="E6" s="431"/>
      <c r="F6" s="431"/>
      <c r="G6" s="431"/>
      <c r="H6" s="431"/>
      <c r="I6" s="6"/>
      <c r="J6" s="7"/>
    </row>
    <row r="7" spans="2:10" ht="25.8" x14ac:dyDescent="0.3">
      <c r="B7" s="5"/>
      <c r="C7" s="6"/>
      <c r="D7" s="6"/>
      <c r="E7" s="6"/>
      <c r="F7" s="194" t="s">
        <v>496</v>
      </c>
      <c r="G7" s="6"/>
      <c r="H7" s="6"/>
      <c r="I7" s="6"/>
      <c r="J7" s="7"/>
    </row>
    <row r="8" spans="2:10" ht="25.8" x14ac:dyDescent="0.3">
      <c r="B8" s="5"/>
      <c r="C8" s="6"/>
      <c r="D8" s="6"/>
      <c r="E8" s="6"/>
      <c r="F8" s="194" t="s">
        <v>2376</v>
      </c>
      <c r="G8" s="6"/>
      <c r="H8" s="6"/>
      <c r="I8" s="6"/>
      <c r="J8" s="7"/>
    </row>
    <row r="9" spans="2:10" ht="21" x14ac:dyDescent="0.3">
      <c r="B9" s="5"/>
      <c r="C9" s="6"/>
      <c r="D9" s="6"/>
      <c r="E9" s="6"/>
      <c r="F9" s="10" t="s">
        <v>2777</v>
      </c>
      <c r="G9" s="6"/>
      <c r="H9" s="6"/>
      <c r="I9" s="6"/>
      <c r="J9" s="7"/>
    </row>
    <row r="10" spans="2:10" ht="21" x14ac:dyDescent="0.3">
      <c r="B10" s="5"/>
      <c r="C10" s="6"/>
      <c r="D10" s="6"/>
      <c r="E10" s="6"/>
      <c r="F10" s="10" t="s">
        <v>2774</v>
      </c>
      <c r="G10" s="6"/>
      <c r="H10" s="6"/>
      <c r="I10" s="6"/>
      <c r="J10" s="7"/>
    </row>
    <row r="11" spans="2:10" ht="21" x14ac:dyDescent="0.3">
      <c r="B11" s="5"/>
      <c r="C11" s="6"/>
      <c r="D11" s="6"/>
      <c r="E11" s="6"/>
      <c r="F11" s="10"/>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1" t="s">
        <v>14</v>
      </c>
      <c r="G22" s="6"/>
      <c r="H22" s="6"/>
      <c r="I22" s="6"/>
      <c r="J22" s="7"/>
    </row>
    <row r="23" spans="2:10" x14ac:dyDescent="0.3">
      <c r="B23" s="5"/>
      <c r="C23" s="6"/>
      <c r="D23" s="6"/>
      <c r="E23" s="6"/>
      <c r="F23" s="12"/>
      <c r="G23" s="6"/>
      <c r="H23" s="6"/>
      <c r="I23" s="6"/>
      <c r="J23" s="7"/>
    </row>
    <row r="24" spans="2:10" x14ac:dyDescent="0.3">
      <c r="B24" s="5"/>
      <c r="C24" s="6"/>
      <c r="D24" s="434" t="s">
        <v>15</v>
      </c>
      <c r="E24" s="435" t="s">
        <v>16</v>
      </c>
      <c r="F24" s="435"/>
      <c r="G24" s="435"/>
      <c r="H24" s="435"/>
      <c r="I24" s="6"/>
      <c r="J24" s="7"/>
    </row>
    <row r="25" spans="2:10" x14ac:dyDescent="0.3">
      <c r="B25" s="5"/>
      <c r="C25" s="6"/>
      <c r="D25" s="6"/>
      <c r="H25" s="6"/>
      <c r="I25" s="6"/>
      <c r="J25" s="7"/>
    </row>
    <row r="26" spans="2:10" x14ac:dyDescent="0.3">
      <c r="B26" s="5"/>
      <c r="C26" s="6"/>
      <c r="D26" s="434" t="s">
        <v>17</v>
      </c>
      <c r="E26" s="435"/>
      <c r="F26" s="435"/>
      <c r="G26" s="435"/>
      <c r="H26" s="435"/>
      <c r="I26" s="6"/>
      <c r="J26" s="7"/>
    </row>
    <row r="27" spans="2:10" x14ac:dyDescent="0.3">
      <c r="B27" s="5"/>
      <c r="C27" s="6"/>
      <c r="D27" s="13"/>
      <c r="E27" s="13"/>
      <c r="F27" s="13"/>
      <c r="G27" s="13"/>
      <c r="H27" s="13"/>
      <c r="I27" s="6"/>
      <c r="J27" s="7"/>
    </row>
    <row r="28" spans="2:10" x14ac:dyDescent="0.3">
      <c r="B28" s="5"/>
      <c r="C28" s="6"/>
      <c r="D28" s="434" t="s">
        <v>18</v>
      </c>
      <c r="E28" s="435" t="s">
        <v>16</v>
      </c>
      <c r="F28" s="435"/>
      <c r="G28" s="435"/>
      <c r="H28" s="435"/>
      <c r="I28" s="6"/>
      <c r="J28" s="7"/>
    </row>
    <row r="29" spans="2:10" x14ac:dyDescent="0.3">
      <c r="B29" s="5"/>
      <c r="C29" s="6"/>
      <c r="D29" s="13"/>
      <c r="E29" s="13"/>
      <c r="F29" s="13"/>
      <c r="G29" s="13"/>
      <c r="H29" s="13"/>
      <c r="I29" s="6"/>
      <c r="J29" s="7"/>
    </row>
    <row r="30" spans="2:10" x14ac:dyDescent="0.3">
      <c r="B30" s="5"/>
      <c r="C30" s="6"/>
      <c r="D30" s="434" t="s">
        <v>19</v>
      </c>
      <c r="E30" s="435" t="s">
        <v>16</v>
      </c>
      <c r="F30" s="435"/>
      <c r="G30" s="435"/>
      <c r="H30" s="435"/>
      <c r="I30" s="6"/>
      <c r="J30" s="7"/>
    </row>
    <row r="31" spans="2:10" x14ac:dyDescent="0.3">
      <c r="B31" s="5"/>
      <c r="C31" s="6"/>
      <c r="D31" s="13"/>
      <c r="E31" s="13"/>
      <c r="F31" s="13"/>
      <c r="G31" s="13"/>
      <c r="H31" s="13"/>
      <c r="I31" s="6"/>
      <c r="J31" s="7"/>
    </row>
    <row r="32" spans="2:10" x14ac:dyDescent="0.3">
      <c r="B32" s="5"/>
      <c r="C32" s="6"/>
      <c r="D32" s="434" t="s">
        <v>20</v>
      </c>
      <c r="E32" s="435" t="s">
        <v>16</v>
      </c>
      <c r="F32" s="435"/>
      <c r="G32" s="435"/>
      <c r="H32" s="435"/>
      <c r="I32" s="6"/>
      <c r="J32" s="7"/>
    </row>
    <row r="33" spans="2:10" x14ac:dyDescent="0.3">
      <c r="B33" s="5"/>
      <c r="C33" s="6"/>
      <c r="I33" s="6"/>
      <c r="J33" s="7"/>
    </row>
    <row r="34" spans="2:10" x14ac:dyDescent="0.3">
      <c r="B34" s="5"/>
      <c r="C34" s="6"/>
      <c r="D34" s="434" t="s">
        <v>21</v>
      </c>
      <c r="E34" s="435" t="s">
        <v>16</v>
      </c>
      <c r="F34" s="435"/>
      <c r="G34" s="435"/>
      <c r="H34" s="435"/>
      <c r="I34" s="6"/>
      <c r="J34" s="7"/>
    </row>
    <row r="35" spans="2:10" x14ac:dyDescent="0.3">
      <c r="B35" s="5"/>
      <c r="C35" s="6"/>
      <c r="D35" s="6"/>
      <c r="E35" s="6"/>
      <c r="F35" s="6"/>
      <c r="G35" s="6"/>
      <c r="H35" s="6"/>
      <c r="I35" s="6"/>
      <c r="J35" s="7"/>
    </row>
    <row r="36" spans="2:10" x14ac:dyDescent="0.3">
      <c r="B36" s="5"/>
      <c r="C36" s="6"/>
      <c r="D36" s="432" t="s">
        <v>22</v>
      </c>
      <c r="E36" s="433"/>
      <c r="F36" s="433"/>
      <c r="G36" s="433"/>
      <c r="H36" s="433"/>
      <c r="I36" s="6"/>
      <c r="J36" s="7"/>
    </row>
    <row r="37" spans="2:10" x14ac:dyDescent="0.3">
      <c r="B37" s="5"/>
      <c r="C37" s="6"/>
      <c r="D37" s="6"/>
      <c r="E37" s="6"/>
      <c r="F37" s="12"/>
      <c r="G37" s="6"/>
      <c r="H37" s="6"/>
      <c r="I37" s="6"/>
      <c r="J37" s="7"/>
    </row>
    <row r="38" spans="2:10" x14ac:dyDescent="0.3">
      <c r="B38" s="5"/>
      <c r="C38" s="6"/>
      <c r="D38" s="432" t="s">
        <v>1132</v>
      </c>
      <c r="E38" s="433"/>
      <c r="F38" s="433"/>
      <c r="G38" s="433"/>
      <c r="H38" s="433"/>
      <c r="I38" s="6"/>
      <c r="J38" s="7"/>
    </row>
    <row r="39" spans="2:10" x14ac:dyDescent="0.3">
      <c r="B39" s="5"/>
      <c r="C39" s="6"/>
      <c r="I39" s="6"/>
      <c r="J39" s="7"/>
    </row>
    <row r="40" spans="2:10" x14ac:dyDescent="0.3">
      <c r="B40" s="5"/>
      <c r="C40" s="6"/>
      <c r="D40" s="432" t="s">
        <v>2372</v>
      </c>
      <c r="E40" s="433" t="s">
        <v>16</v>
      </c>
      <c r="F40" s="433"/>
      <c r="G40" s="433"/>
      <c r="H40" s="433"/>
      <c r="I40" s="6"/>
      <c r="J40" s="7"/>
    </row>
    <row r="41" spans="2:10" x14ac:dyDescent="0.3">
      <c r="B41" s="5"/>
      <c r="C41" s="6"/>
      <c r="D41" s="6"/>
      <c r="E41" s="13"/>
      <c r="F41" s="13"/>
      <c r="G41" s="13"/>
      <c r="H41" s="13"/>
      <c r="I41" s="6"/>
      <c r="J41" s="7"/>
    </row>
    <row r="42" spans="2:10" x14ac:dyDescent="0.3">
      <c r="B42" s="5"/>
      <c r="C42" s="6"/>
      <c r="D42" s="432" t="s">
        <v>2373</v>
      </c>
      <c r="E42" s="433"/>
      <c r="F42" s="433"/>
      <c r="G42" s="433"/>
      <c r="H42" s="433"/>
      <c r="I42" s="6"/>
      <c r="J42" s="7"/>
    </row>
    <row r="43" spans="2:10" ht="15" thickBot="1" x14ac:dyDescent="0.35">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4" x14ac:dyDescent="0.3"/>
  <cols>
    <col min="1" max="1" width="4.6640625" style="39" customWidth="1"/>
    <col min="2" max="2" width="16.88671875" style="21" bestFit="1" customWidth="1"/>
    <col min="3" max="3" width="162.44140625" style="22" customWidth="1"/>
    <col min="4" max="31" width="9.109375" style="1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436" t="s">
        <v>24</v>
      </c>
      <c r="B1" s="437"/>
      <c r="C1" s="437"/>
    </row>
    <row r="2" spans="1:31" ht="31.2" x14ac:dyDescent="0.6">
      <c r="A2" s="19" t="s">
        <v>23</v>
      </c>
      <c r="B2" s="20"/>
      <c r="C2" s="20"/>
    </row>
    <row r="3" spans="1:31" x14ac:dyDescent="0.3">
      <c r="A3" s="17"/>
    </row>
    <row r="4" spans="1:31" s="27" customFormat="1" ht="18" x14ac:dyDescent="0.3">
      <c r="A4" s="23"/>
      <c r="B4" s="24"/>
      <c r="C4" s="25" t="s">
        <v>25</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ht="18" x14ac:dyDescent="0.3">
      <c r="A5" s="28" t="s">
        <v>26</v>
      </c>
      <c r="B5" s="29"/>
      <c r="C5" s="30"/>
    </row>
    <row r="6" spans="1:31" ht="14.4" customHeight="1" x14ac:dyDescent="0.3">
      <c r="A6" s="31" t="s">
        <v>27</v>
      </c>
      <c r="B6" s="31"/>
      <c r="C6" s="32"/>
    </row>
    <row r="7" spans="1:31" ht="57.6" x14ac:dyDescent="0.3">
      <c r="A7" s="33"/>
      <c r="B7" s="34" t="s">
        <v>28</v>
      </c>
      <c r="C7" s="35" t="s">
        <v>29</v>
      </c>
    </row>
    <row r="8" spans="1:31" ht="14.4" customHeight="1" x14ac:dyDescent="0.3">
      <c r="A8" s="31" t="s">
        <v>30</v>
      </c>
      <c r="B8" s="31"/>
      <c r="C8" s="32"/>
    </row>
    <row r="9" spans="1:31" ht="23.25" customHeight="1" x14ac:dyDescent="0.3">
      <c r="A9" s="36"/>
      <c r="B9" s="34" t="s">
        <v>31</v>
      </c>
      <c r="C9" s="37" t="s">
        <v>1176</v>
      </c>
    </row>
    <row r="10" spans="1:31" ht="14.4" customHeight="1" x14ac:dyDescent="0.3">
      <c r="A10" s="31" t="s">
        <v>32</v>
      </c>
      <c r="B10" s="31"/>
      <c r="C10" s="32"/>
    </row>
    <row r="11" spans="1:31" ht="23.25" customHeight="1" x14ac:dyDescent="0.3">
      <c r="A11" s="36"/>
      <c r="B11" s="34" t="s">
        <v>33</v>
      </c>
      <c r="C11" s="37" t="s">
        <v>34</v>
      </c>
    </row>
    <row r="12" spans="1:31" ht="14.4" customHeight="1" x14ac:dyDescent="0.3">
      <c r="A12" s="31" t="s">
        <v>35</v>
      </c>
      <c r="B12" s="31"/>
      <c r="C12" s="32"/>
    </row>
    <row r="13" spans="1:31" x14ac:dyDescent="0.3">
      <c r="A13" s="33"/>
      <c r="B13" s="34" t="s">
        <v>36</v>
      </c>
      <c r="C13" s="35" t="s">
        <v>37</v>
      </c>
    </row>
    <row r="14" spans="1:31" ht="14.4" customHeight="1" x14ac:dyDescent="0.3">
      <c r="A14" s="31" t="s">
        <v>38</v>
      </c>
      <c r="B14" s="31"/>
      <c r="C14" s="32"/>
    </row>
    <row r="15" spans="1:31" ht="38.25" customHeight="1" x14ac:dyDescent="0.3">
      <c r="A15" s="33"/>
      <c r="B15" s="34" t="s">
        <v>39</v>
      </c>
      <c r="C15" s="37" t="s">
        <v>40</v>
      </c>
    </row>
    <row r="16" spans="1:31" ht="14.4" customHeight="1" x14ac:dyDescent="0.3">
      <c r="A16" s="31" t="s">
        <v>41</v>
      </c>
      <c r="B16" s="31"/>
      <c r="C16" s="32"/>
    </row>
    <row r="17" spans="1:3" ht="26.25" customHeight="1" x14ac:dyDescent="0.3">
      <c r="A17" s="33"/>
      <c r="B17" s="34" t="s">
        <v>42</v>
      </c>
      <c r="C17" s="37" t="s">
        <v>43</v>
      </c>
    </row>
    <row r="18" spans="1:3" ht="14.4" customHeight="1" x14ac:dyDescent="0.3">
      <c r="A18" s="31" t="s">
        <v>44</v>
      </c>
      <c r="B18" s="31"/>
      <c r="C18" s="32"/>
    </row>
    <row r="19" spans="1:3" ht="40.5" customHeight="1" x14ac:dyDescent="0.3">
      <c r="A19" s="33"/>
      <c r="B19" s="34" t="s">
        <v>45</v>
      </c>
      <c r="C19" s="35" t="s">
        <v>46</v>
      </c>
    </row>
    <row r="20" spans="1:3" ht="18" x14ac:dyDescent="0.3">
      <c r="A20" s="28" t="s">
        <v>47</v>
      </c>
      <c r="B20" s="29"/>
      <c r="C20" s="38"/>
    </row>
    <row r="21" spans="1:3" ht="14.4" customHeight="1" x14ac:dyDescent="0.3">
      <c r="A21" s="31" t="s">
        <v>48</v>
      </c>
      <c r="B21" s="31"/>
      <c r="C21" s="32"/>
    </row>
    <row r="22" spans="1:3" ht="42.6" customHeight="1" x14ac:dyDescent="0.3">
      <c r="A22" s="36"/>
      <c r="B22" s="34" t="s">
        <v>49</v>
      </c>
      <c r="C22" s="35" t="s">
        <v>50</v>
      </c>
    </row>
    <row r="23" spans="1:3" ht="14.4" customHeight="1" x14ac:dyDescent="0.3">
      <c r="A23" s="31" t="s">
        <v>51</v>
      </c>
      <c r="B23" s="31"/>
      <c r="C23" s="32"/>
    </row>
    <row r="24" spans="1:3" x14ac:dyDescent="0.3">
      <c r="A24" s="33"/>
      <c r="B24" s="34" t="s">
        <v>52</v>
      </c>
      <c r="C24" s="37" t="s">
        <v>1733</v>
      </c>
    </row>
    <row r="25" spans="1:3" ht="14.4" customHeight="1" x14ac:dyDescent="0.3">
      <c r="A25" s="31" t="s">
        <v>1182</v>
      </c>
      <c r="B25" s="31"/>
      <c r="C25" s="32"/>
    </row>
    <row r="26" spans="1:3" ht="38.25" customHeight="1" x14ac:dyDescent="0.3">
      <c r="A26" s="33"/>
      <c r="B26" s="34" t="s">
        <v>53</v>
      </c>
      <c r="C26" s="37" t="s">
        <v>54</v>
      </c>
    </row>
    <row r="27" spans="1:3" ht="14.4" customHeight="1" x14ac:dyDescent="0.3">
      <c r="A27" s="31" t="s">
        <v>55</v>
      </c>
      <c r="B27" s="31"/>
      <c r="C27" s="32"/>
    </row>
    <row r="28" spans="1:3" ht="34.5" customHeight="1" x14ac:dyDescent="0.3">
      <c r="A28" s="33"/>
      <c r="B28" s="34" t="s">
        <v>56</v>
      </c>
      <c r="C28" s="37" t="s">
        <v>57</v>
      </c>
    </row>
    <row r="29" spans="1:3" x14ac:dyDescent="0.3">
      <c r="A29" s="31" t="s">
        <v>1179</v>
      </c>
      <c r="B29" s="31"/>
      <c r="C29" s="32"/>
    </row>
    <row r="30" spans="1:3" ht="57.6" x14ac:dyDescent="0.3">
      <c r="A30" s="33"/>
      <c r="B30" s="34" t="s">
        <v>1177</v>
      </c>
      <c r="C30" s="37" t="s">
        <v>1734</v>
      </c>
    </row>
    <row r="31" spans="1:3" x14ac:dyDescent="0.3">
      <c r="A31" s="31" t="s">
        <v>1178</v>
      </c>
      <c r="B31" s="31"/>
      <c r="C31" s="32"/>
    </row>
    <row r="32" spans="1:3" ht="28.8" x14ac:dyDescent="0.3">
      <c r="A32" s="33"/>
      <c r="B32" s="34" t="s">
        <v>1180</v>
      </c>
      <c r="C32" s="37" t="s">
        <v>1181</v>
      </c>
    </row>
    <row r="33" spans="1:3" x14ac:dyDescent="0.3">
      <c r="A33" s="31" t="s">
        <v>1183</v>
      </c>
      <c r="B33" s="31"/>
      <c r="C33" s="32"/>
    </row>
    <row r="34" spans="1:3" x14ac:dyDescent="0.3">
      <c r="A34" s="33"/>
      <c r="B34" s="34" t="s">
        <v>1187</v>
      </c>
      <c r="C34" s="37" t="s">
        <v>1186</v>
      </c>
    </row>
    <row r="38" spans="1:3" x14ac:dyDescent="0.3">
      <c r="C38" s="3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17" sqref="C17"/>
    </sheetView>
  </sheetViews>
  <sheetFormatPr defaultColWidth="8.88671875" defaultRowHeight="14.4" outlineLevelRow="1" x14ac:dyDescent="0.3"/>
  <cols>
    <col min="1" max="1" width="13.33203125" style="44" customWidth="1"/>
    <col min="2" max="2" width="60.6640625" style="44" customWidth="1"/>
    <col min="3" max="3" width="39.109375" style="44" bestFit="1" customWidth="1"/>
    <col min="4" max="4" width="35.109375" style="44" bestFit="1" customWidth="1"/>
    <col min="5" max="5" width="6.6640625" style="44" customWidth="1"/>
    <col min="6" max="6" width="41.6640625" style="44" customWidth="1"/>
    <col min="7" max="7" width="41.6640625" style="42" customWidth="1"/>
    <col min="8" max="8" width="7.33203125" style="44" customWidth="1"/>
    <col min="9" max="10" width="38.109375" style="44" customWidth="1"/>
    <col min="11" max="11" width="47.6640625" style="44" customWidth="1"/>
    <col min="12" max="12" width="7.33203125" style="44" customWidth="1"/>
    <col min="13" max="13" width="25.6640625" style="44" customWidth="1"/>
    <col min="14" max="14" width="25.6640625" style="42" customWidth="1"/>
    <col min="15" max="16384" width="8.88671875" style="73"/>
  </cols>
  <sheetData>
    <row r="1" spans="1:13" ht="31.2" x14ac:dyDescent="0.3">
      <c r="A1" s="41" t="s">
        <v>1133</v>
      </c>
      <c r="B1" s="41"/>
      <c r="C1" s="42"/>
      <c r="D1" s="42"/>
      <c r="E1" s="42"/>
      <c r="F1" s="182" t="s">
        <v>2363</v>
      </c>
      <c r="H1" s="42"/>
      <c r="I1" s="41"/>
      <c r="J1" s="42"/>
      <c r="K1" s="42"/>
      <c r="L1" s="42"/>
      <c r="M1" s="42"/>
    </row>
    <row r="2" spans="1:13" ht="15" thickBot="1" x14ac:dyDescent="0.35">
      <c r="A2" s="42"/>
      <c r="B2" s="43"/>
      <c r="C2" s="43"/>
      <c r="D2" s="42"/>
      <c r="E2" s="42"/>
      <c r="F2" s="42"/>
      <c r="H2" s="42"/>
      <c r="L2" s="42"/>
      <c r="M2" s="42"/>
    </row>
    <row r="3" spans="1:13" ht="18.600000000000001" thickBot="1" x14ac:dyDescent="0.35">
      <c r="A3" s="45"/>
      <c r="B3" s="46" t="s">
        <v>58</v>
      </c>
      <c r="C3" s="47" t="s">
        <v>208</v>
      </c>
      <c r="D3" s="45"/>
      <c r="E3" s="45"/>
      <c r="F3" s="42"/>
      <c r="G3" s="45"/>
      <c r="H3" s="42"/>
      <c r="L3" s="42"/>
      <c r="M3" s="42"/>
    </row>
    <row r="4" spans="1:13" ht="15" thickBot="1" x14ac:dyDescent="0.35">
      <c r="H4" s="42"/>
      <c r="L4" s="42"/>
      <c r="M4" s="42"/>
    </row>
    <row r="5" spans="1:13" ht="18" x14ac:dyDescent="0.3">
      <c r="A5" s="48"/>
      <c r="B5" s="49" t="s">
        <v>60</v>
      </c>
      <c r="C5" s="48"/>
      <c r="E5" s="50"/>
      <c r="F5" s="50"/>
      <c r="H5" s="42"/>
      <c r="L5" s="42"/>
      <c r="M5" s="42"/>
    </row>
    <row r="6" spans="1:13" x14ac:dyDescent="0.3">
      <c r="B6" s="52" t="s">
        <v>61</v>
      </c>
      <c r="C6" s="50"/>
      <c r="D6" s="50"/>
      <c r="H6" s="42"/>
      <c r="L6" s="42"/>
      <c r="M6" s="42"/>
    </row>
    <row r="7" spans="1:13" x14ac:dyDescent="0.3">
      <c r="B7" s="51" t="s">
        <v>62</v>
      </c>
      <c r="C7" s="50"/>
      <c r="D7" s="50"/>
      <c r="H7" s="42"/>
      <c r="L7" s="42"/>
      <c r="M7" s="42"/>
    </row>
    <row r="8" spans="1:13" x14ac:dyDescent="0.3">
      <c r="B8" s="51" t="s">
        <v>63</v>
      </c>
      <c r="C8" s="50"/>
      <c r="D8" s="50"/>
      <c r="F8" s="44" t="s">
        <v>64</v>
      </c>
      <c r="H8" s="42"/>
      <c r="L8" s="42"/>
      <c r="M8" s="42"/>
    </row>
    <row r="9" spans="1:13" x14ac:dyDescent="0.3">
      <c r="B9" s="52" t="s">
        <v>2240</v>
      </c>
      <c r="H9" s="42"/>
      <c r="L9" s="42"/>
      <c r="M9" s="42"/>
    </row>
    <row r="10" spans="1:13" x14ac:dyDescent="0.3">
      <c r="B10" s="52" t="s">
        <v>65</v>
      </c>
      <c r="H10" s="42"/>
      <c r="L10" s="42"/>
      <c r="M10" s="42"/>
    </row>
    <row r="11" spans="1:13" ht="15" thickBot="1" x14ac:dyDescent="0.35">
      <c r="B11" s="53" t="s">
        <v>66</v>
      </c>
      <c r="H11" s="42"/>
      <c r="L11" s="42"/>
      <c r="M11" s="42"/>
    </row>
    <row r="12" spans="1:13" x14ac:dyDescent="0.3">
      <c r="B12" s="54"/>
      <c r="H12" s="42"/>
      <c r="L12" s="42"/>
      <c r="M12" s="42"/>
    </row>
    <row r="13" spans="1:13" ht="36" x14ac:dyDescent="0.3">
      <c r="A13" s="55" t="s">
        <v>67</v>
      </c>
      <c r="B13" s="55" t="s">
        <v>61</v>
      </c>
      <c r="C13" s="56"/>
      <c r="D13" s="56"/>
      <c r="E13" s="56"/>
      <c r="F13" s="56"/>
      <c r="G13" s="57"/>
      <c r="H13" s="42"/>
      <c r="L13" s="42"/>
      <c r="M13" s="42"/>
    </row>
    <row r="14" spans="1:13" x14ac:dyDescent="0.3">
      <c r="A14" s="44" t="s">
        <v>68</v>
      </c>
      <c r="B14" s="58" t="s">
        <v>0</v>
      </c>
      <c r="C14" s="44" t="s">
        <v>496</v>
      </c>
      <c r="E14" s="50"/>
      <c r="F14" s="50"/>
      <c r="H14" s="42"/>
      <c r="L14" s="42"/>
      <c r="M14" s="42"/>
    </row>
    <row r="15" spans="1:13" x14ac:dyDescent="0.3">
      <c r="A15" s="44" t="s">
        <v>70</v>
      </c>
      <c r="B15" s="58" t="s">
        <v>71</v>
      </c>
      <c r="C15" s="44" t="s">
        <v>2374</v>
      </c>
      <c r="E15" s="50"/>
      <c r="F15" s="50"/>
      <c r="H15" s="42"/>
      <c r="L15" s="42"/>
      <c r="M15" s="42"/>
    </row>
    <row r="16" spans="1:13" ht="28.8" x14ac:dyDescent="0.3">
      <c r="A16" s="44" t="s">
        <v>72</v>
      </c>
      <c r="B16" s="58" t="s">
        <v>73</v>
      </c>
      <c r="C16" s="195" t="s">
        <v>2375</v>
      </c>
      <c r="E16" s="50"/>
      <c r="F16" s="50"/>
      <c r="H16" s="42"/>
      <c r="L16" s="42"/>
      <c r="M16" s="42"/>
    </row>
    <row r="17" spans="1:13" x14ac:dyDescent="0.3">
      <c r="A17" s="44" t="s">
        <v>74</v>
      </c>
      <c r="B17" s="58" t="s">
        <v>75</v>
      </c>
      <c r="C17" s="196">
        <v>45382</v>
      </c>
      <c r="E17" s="50"/>
      <c r="F17" s="50"/>
      <c r="H17" s="42"/>
      <c r="L17" s="42"/>
      <c r="M17" s="42"/>
    </row>
    <row r="18" spans="1:13" outlineLevel="1" x14ac:dyDescent="0.3">
      <c r="A18" s="44" t="s">
        <v>76</v>
      </c>
      <c r="B18" s="59" t="s">
        <v>77</v>
      </c>
      <c r="E18" s="50"/>
      <c r="F18" s="50"/>
      <c r="H18" s="42"/>
      <c r="L18" s="42"/>
      <c r="M18" s="42"/>
    </row>
    <row r="19" spans="1:13" outlineLevel="1" x14ac:dyDescent="0.3">
      <c r="A19" s="44" t="s">
        <v>78</v>
      </c>
      <c r="B19" s="59" t="s">
        <v>79</v>
      </c>
      <c r="E19" s="50"/>
      <c r="F19" s="50"/>
      <c r="H19" s="42"/>
      <c r="L19" s="42"/>
      <c r="M19" s="42"/>
    </row>
    <row r="20" spans="1:13" outlineLevel="1" x14ac:dyDescent="0.3">
      <c r="A20" s="44" t="s">
        <v>80</v>
      </c>
      <c r="B20" s="59"/>
      <c r="E20" s="50"/>
      <c r="F20" s="50"/>
      <c r="H20" s="42"/>
      <c r="L20" s="42"/>
      <c r="M20" s="42"/>
    </row>
    <row r="21" spans="1:13" outlineLevel="1" x14ac:dyDescent="0.3">
      <c r="A21" s="44" t="s">
        <v>81</v>
      </c>
      <c r="B21" s="59"/>
      <c r="E21" s="50"/>
      <c r="F21" s="50"/>
      <c r="H21" s="42"/>
      <c r="L21" s="42"/>
      <c r="M21" s="42"/>
    </row>
    <row r="22" spans="1:13" outlineLevel="1" x14ac:dyDescent="0.3">
      <c r="A22" s="44" t="s">
        <v>82</v>
      </c>
      <c r="B22" s="59"/>
      <c r="E22" s="50"/>
      <c r="F22" s="50"/>
      <c r="H22" s="42"/>
      <c r="L22" s="42"/>
      <c r="M22" s="42"/>
    </row>
    <row r="23" spans="1:13" outlineLevel="1" x14ac:dyDescent="0.3">
      <c r="A23" s="44" t="s">
        <v>83</v>
      </c>
      <c r="B23" s="59"/>
      <c r="E23" s="50"/>
      <c r="F23" s="50"/>
      <c r="H23" s="42"/>
      <c r="L23" s="42"/>
      <c r="M23" s="42"/>
    </row>
    <row r="24" spans="1:13" outlineLevel="1" x14ac:dyDescent="0.3">
      <c r="A24" s="44" t="s">
        <v>84</v>
      </c>
      <c r="B24" s="59"/>
      <c r="E24" s="50"/>
      <c r="F24" s="50"/>
      <c r="H24" s="42"/>
      <c r="L24" s="42"/>
      <c r="M24" s="42"/>
    </row>
    <row r="25" spans="1:13" outlineLevel="1" x14ac:dyDescent="0.3">
      <c r="A25" s="44" t="s">
        <v>85</v>
      </c>
      <c r="B25" s="59"/>
      <c r="E25" s="50"/>
      <c r="F25" s="50"/>
      <c r="H25" s="42"/>
      <c r="L25" s="42"/>
      <c r="M25" s="42"/>
    </row>
    <row r="26" spans="1:13" ht="18" x14ac:dyDescent="0.3">
      <c r="A26" s="56"/>
      <c r="B26" s="55" t="s">
        <v>62</v>
      </c>
      <c r="C26" s="56"/>
      <c r="D26" s="56"/>
      <c r="E26" s="56"/>
      <c r="F26" s="56"/>
      <c r="G26" s="57"/>
      <c r="H26" s="42"/>
      <c r="L26" s="42"/>
      <c r="M26" s="42"/>
    </row>
    <row r="27" spans="1:13" x14ac:dyDescent="0.3">
      <c r="A27" s="44" t="s">
        <v>86</v>
      </c>
      <c r="B27" s="60" t="s">
        <v>2369</v>
      </c>
      <c r="C27" s="44" t="s">
        <v>2365</v>
      </c>
      <c r="D27" s="61"/>
      <c r="E27" s="61"/>
      <c r="F27" s="61"/>
      <c r="H27" s="42"/>
      <c r="L27" s="42"/>
      <c r="M27" s="42"/>
    </row>
    <row r="28" spans="1:13" x14ac:dyDescent="0.3">
      <c r="A28" s="44" t="s">
        <v>87</v>
      </c>
      <c r="B28" s="183" t="s">
        <v>2364</v>
      </c>
      <c r="C28" s="154" t="s">
        <v>2365</v>
      </c>
      <c r="D28" s="61"/>
      <c r="E28" s="61"/>
      <c r="F28" s="61"/>
      <c r="H28" s="42"/>
      <c r="L28" s="42"/>
      <c r="M28" s="44" t="s">
        <v>2365</v>
      </c>
    </row>
    <row r="29" spans="1:13" x14ac:dyDescent="0.3">
      <c r="A29" s="44" t="s">
        <v>89</v>
      </c>
      <c r="B29" s="60" t="s">
        <v>88</v>
      </c>
      <c r="C29" s="44" t="s">
        <v>2365</v>
      </c>
      <c r="E29" s="61"/>
      <c r="F29" s="61"/>
      <c r="H29" s="42"/>
      <c r="L29" s="42"/>
      <c r="M29" s="44" t="s">
        <v>2366</v>
      </c>
    </row>
    <row r="30" spans="1:13" ht="28.8" outlineLevel="1" x14ac:dyDescent="0.3">
      <c r="A30" s="44" t="s">
        <v>91</v>
      </c>
      <c r="B30" s="60" t="s">
        <v>90</v>
      </c>
      <c r="C30" s="199" t="s">
        <v>2761</v>
      </c>
      <c r="E30" s="61"/>
      <c r="F30" s="61"/>
      <c r="H30" s="42"/>
      <c r="L30" s="42"/>
      <c r="M30" s="44" t="s">
        <v>2367</v>
      </c>
    </row>
    <row r="31" spans="1:13" outlineLevel="1" x14ac:dyDescent="0.3">
      <c r="A31" s="44" t="s">
        <v>92</v>
      </c>
      <c r="B31" s="60"/>
      <c r="E31" s="61"/>
      <c r="F31" s="61"/>
      <c r="H31" s="42"/>
      <c r="L31" s="42"/>
      <c r="M31" s="42"/>
    </row>
    <row r="32" spans="1:13" outlineLevel="1" x14ac:dyDescent="0.3">
      <c r="A32" s="44" t="s">
        <v>93</v>
      </c>
      <c r="B32" s="60"/>
      <c r="E32" s="61"/>
      <c r="F32" s="61"/>
      <c r="H32" s="42"/>
      <c r="L32" s="42"/>
      <c r="M32" s="42"/>
    </row>
    <row r="33" spans="1:14" outlineLevel="1" x14ac:dyDescent="0.3">
      <c r="A33" s="44" t="s">
        <v>94</v>
      </c>
      <c r="B33" s="60"/>
      <c r="E33" s="61"/>
      <c r="F33" s="61"/>
      <c r="H33" s="42"/>
      <c r="L33" s="42"/>
      <c r="M33" s="42"/>
    </row>
    <row r="34" spans="1:14" outlineLevel="1" x14ac:dyDescent="0.3">
      <c r="A34" s="44" t="s">
        <v>95</v>
      </c>
      <c r="B34" s="60"/>
      <c r="E34" s="61"/>
      <c r="F34" s="61"/>
      <c r="H34" s="42"/>
      <c r="L34" s="42"/>
      <c r="M34" s="42"/>
    </row>
    <row r="35" spans="1:14" outlineLevel="1" x14ac:dyDescent="0.3">
      <c r="A35" s="44" t="s">
        <v>96</v>
      </c>
      <c r="B35" s="62"/>
      <c r="E35" s="61"/>
      <c r="F35" s="61"/>
      <c r="H35" s="42"/>
      <c r="L35" s="42"/>
      <c r="M35" s="42"/>
    </row>
    <row r="36" spans="1:14" ht="18" x14ac:dyDescent="0.3">
      <c r="A36" s="55"/>
      <c r="B36" s="55" t="s">
        <v>63</v>
      </c>
      <c r="C36" s="55"/>
      <c r="D36" s="56"/>
      <c r="E36" s="56"/>
      <c r="F36" s="56"/>
      <c r="G36" s="57"/>
      <c r="H36" s="42"/>
      <c r="L36" s="42"/>
      <c r="M36" s="42"/>
    </row>
    <row r="37" spans="1:14" ht="15" customHeight="1" x14ac:dyDescent="0.3">
      <c r="A37" s="63"/>
      <c r="B37" s="64" t="s">
        <v>97</v>
      </c>
      <c r="C37" s="63" t="s">
        <v>98</v>
      </c>
      <c r="D37" s="65"/>
      <c r="E37" s="65"/>
      <c r="F37" s="65"/>
      <c r="G37" s="66"/>
      <c r="H37" s="42"/>
      <c r="L37" s="42"/>
      <c r="M37" s="42"/>
    </row>
    <row r="38" spans="1:14" x14ac:dyDescent="0.3">
      <c r="A38" s="44" t="s">
        <v>4</v>
      </c>
      <c r="B38" s="61" t="s">
        <v>981</v>
      </c>
      <c r="C38" s="125">
        <f>C39+C56</f>
        <v>81518.364308818505</v>
      </c>
      <c r="F38" s="61"/>
      <c r="H38" s="42"/>
      <c r="L38" s="42"/>
      <c r="M38" s="42"/>
    </row>
    <row r="39" spans="1:14" x14ac:dyDescent="0.3">
      <c r="A39" s="44" t="s">
        <v>99</v>
      </c>
      <c r="B39" s="61" t="s">
        <v>100</v>
      </c>
      <c r="C39" s="125">
        <f>C77</f>
        <v>62667.115252119751</v>
      </c>
      <c r="F39" s="61"/>
      <c r="H39" s="42"/>
      <c r="L39" s="42"/>
      <c r="M39" s="42"/>
      <c r="N39" s="73"/>
    </row>
    <row r="40" spans="1:14" outlineLevel="1" x14ac:dyDescent="0.3">
      <c r="A40" s="44" t="s">
        <v>101</v>
      </c>
      <c r="B40" s="67" t="s">
        <v>102</v>
      </c>
      <c r="C40" s="44" t="s">
        <v>808</v>
      </c>
      <c r="F40" s="61"/>
      <c r="H40" s="42"/>
      <c r="L40" s="42"/>
      <c r="M40" s="42"/>
      <c r="N40" s="73"/>
    </row>
    <row r="41" spans="1:14" outlineLevel="1" x14ac:dyDescent="0.3">
      <c r="A41" s="44" t="s">
        <v>103</v>
      </c>
      <c r="B41" s="67" t="s">
        <v>104</v>
      </c>
      <c r="C41" s="44" t="s">
        <v>808</v>
      </c>
      <c r="F41" s="61"/>
      <c r="H41" s="42"/>
      <c r="L41" s="42"/>
      <c r="M41" s="42"/>
      <c r="N41" s="73"/>
    </row>
    <row r="42" spans="1:14" outlineLevel="1" x14ac:dyDescent="0.3">
      <c r="A42" s="44" t="s">
        <v>105</v>
      </c>
      <c r="B42" s="67"/>
      <c r="C42" s="123"/>
      <c r="F42" s="61"/>
      <c r="H42" s="42"/>
      <c r="L42" s="42"/>
      <c r="M42" s="42"/>
      <c r="N42" s="73"/>
    </row>
    <row r="43" spans="1:14" outlineLevel="1" x14ac:dyDescent="0.3">
      <c r="A43" s="73" t="s">
        <v>1188</v>
      </c>
      <c r="B43" s="61"/>
      <c r="F43" s="61"/>
      <c r="H43" s="42"/>
      <c r="L43" s="42"/>
      <c r="M43" s="42"/>
      <c r="N43" s="73"/>
    </row>
    <row r="44" spans="1:14" ht="15" customHeight="1" x14ac:dyDescent="0.3">
      <c r="A44" s="63"/>
      <c r="B44" s="63" t="s">
        <v>106</v>
      </c>
      <c r="C44" s="63" t="s">
        <v>2276</v>
      </c>
      <c r="D44" s="63" t="s">
        <v>2346</v>
      </c>
      <c r="E44" s="63"/>
      <c r="F44" s="63" t="s">
        <v>2345</v>
      </c>
      <c r="G44" s="63" t="s">
        <v>107</v>
      </c>
      <c r="I44" s="42"/>
      <c r="J44" s="42"/>
      <c r="K44" s="73"/>
      <c r="L44" s="73"/>
      <c r="M44" s="73"/>
      <c r="N44" s="73"/>
    </row>
    <row r="45" spans="1:14" x14ac:dyDescent="0.3">
      <c r="A45" s="44" t="s">
        <v>8</v>
      </c>
      <c r="B45" s="61" t="s">
        <v>108</v>
      </c>
      <c r="C45" s="120">
        <v>0.02</v>
      </c>
      <c r="D45" s="122">
        <f>IF(OR(C38="[For completion]",C39="[For completion]"),"Please complete G.3.1.1 and G.3.1.2",(C38/C39-1-MAX(C45,F45)))</f>
        <v>0.28081565077404935</v>
      </c>
      <c r="E45" s="122"/>
      <c r="F45" s="120">
        <v>0</v>
      </c>
      <c r="G45" s="44" t="s">
        <v>808</v>
      </c>
      <c r="H45" s="42"/>
      <c r="L45" s="42"/>
      <c r="M45" s="42"/>
      <c r="N45" s="73"/>
    </row>
    <row r="46" spans="1:14" outlineLevel="1" x14ac:dyDescent="0.3">
      <c r="A46" s="44" t="s">
        <v>109</v>
      </c>
      <c r="B46" s="59" t="s">
        <v>110</v>
      </c>
      <c r="C46" s="122"/>
      <c r="D46" s="122"/>
      <c r="E46" s="122"/>
      <c r="F46" s="122"/>
      <c r="G46" s="80"/>
      <c r="H46" s="42"/>
      <c r="L46" s="42"/>
      <c r="M46" s="42"/>
      <c r="N46" s="73"/>
    </row>
    <row r="47" spans="1:14" outlineLevel="1" x14ac:dyDescent="0.3">
      <c r="A47" s="44" t="s">
        <v>111</v>
      </c>
      <c r="B47" s="59" t="s">
        <v>112</v>
      </c>
      <c r="C47" s="122"/>
      <c r="D47" s="122"/>
      <c r="E47" s="122"/>
      <c r="F47" s="122"/>
      <c r="G47" s="80"/>
      <c r="H47" s="42"/>
      <c r="L47" s="42"/>
      <c r="M47" s="42"/>
      <c r="N47" s="73"/>
    </row>
    <row r="48" spans="1:14" outlineLevel="1" x14ac:dyDescent="0.3">
      <c r="A48" s="44" t="s">
        <v>113</v>
      </c>
      <c r="B48" s="59"/>
      <c r="C48" s="80"/>
      <c r="D48" s="80"/>
      <c r="E48" s="80"/>
      <c r="F48" s="80"/>
      <c r="G48" s="80"/>
      <c r="H48" s="42"/>
      <c r="L48" s="42"/>
      <c r="M48" s="42"/>
      <c r="N48" s="73"/>
    </row>
    <row r="49" spans="1:14" outlineLevel="1" x14ac:dyDescent="0.3">
      <c r="A49" s="44" t="s">
        <v>114</v>
      </c>
      <c r="B49" s="59"/>
      <c r="C49" s="80"/>
      <c r="D49" s="80"/>
      <c r="E49" s="80"/>
      <c r="F49" s="80"/>
      <c r="G49" s="80"/>
      <c r="H49" s="42"/>
      <c r="L49" s="42"/>
      <c r="M49" s="42"/>
      <c r="N49" s="73"/>
    </row>
    <row r="50" spans="1:14" outlineLevel="1" x14ac:dyDescent="0.3">
      <c r="A50" s="44" t="s">
        <v>115</v>
      </c>
      <c r="B50" s="59"/>
      <c r="C50" s="80"/>
      <c r="D50" s="80"/>
      <c r="E50" s="80"/>
      <c r="F50" s="80"/>
      <c r="G50" s="80"/>
      <c r="H50" s="42"/>
      <c r="L50" s="42"/>
      <c r="M50" s="42"/>
      <c r="N50" s="73"/>
    </row>
    <row r="51" spans="1:14" outlineLevel="1" x14ac:dyDescent="0.3">
      <c r="A51" s="44" t="s">
        <v>116</v>
      </c>
      <c r="B51" s="59"/>
      <c r="C51" s="80"/>
      <c r="D51" s="80"/>
      <c r="E51" s="80"/>
      <c r="F51" s="80"/>
      <c r="G51" s="80"/>
      <c r="H51" s="42"/>
      <c r="L51" s="42"/>
      <c r="M51" s="42"/>
      <c r="N51" s="73"/>
    </row>
    <row r="52" spans="1:14" ht="15" customHeight="1" x14ac:dyDescent="0.3">
      <c r="A52" s="63"/>
      <c r="B52" s="64" t="s">
        <v>117</v>
      </c>
      <c r="C52" s="63" t="s">
        <v>98</v>
      </c>
      <c r="D52" s="63"/>
      <c r="E52" s="65"/>
      <c r="F52" s="66" t="s">
        <v>118</v>
      </c>
      <c r="G52" s="66"/>
      <c r="H52" s="42"/>
      <c r="L52" s="42"/>
      <c r="M52" s="42"/>
      <c r="N52" s="73"/>
    </row>
    <row r="53" spans="1:14" x14ac:dyDescent="0.3">
      <c r="A53" s="44" t="s">
        <v>119</v>
      </c>
      <c r="B53" s="61" t="s">
        <v>120</v>
      </c>
      <c r="C53" s="125">
        <f>C39</f>
        <v>62667.115252119751</v>
      </c>
      <c r="E53" s="68"/>
      <c r="F53" s="129">
        <f>IF($C$58=0,"",IF(C53="[for completion]","",C53/$C$58))</f>
        <v>0.76874843826252459</v>
      </c>
      <c r="G53" s="69"/>
      <c r="H53" s="42"/>
      <c r="L53" s="42"/>
      <c r="M53" s="42"/>
      <c r="N53" s="73"/>
    </row>
    <row r="54" spans="1:14" x14ac:dyDescent="0.3">
      <c r="A54" s="44" t="s">
        <v>121</v>
      </c>
      <c r="B54" s="61" t="s">
        <v>122</v>
      </c>
      <c r="C54" s="125">
        <v>0</v>
      </c>
      <c r="E54" s="68"/>
      <c r="F54" s="129">
        <f>IF($C$58=0,"",IF(C54="[for completion]","",C54/$C$58))</f>
        <v>0</v>
      </c>
      <c r="G54" s="69"/>
      <c r="H54" s="42"/>
      <c r="L54" s="42"/>
      <c r="M54" s="42"/>
      <c r="N54" s="73"/>
    </row>
    <row r="55" spans="1:14" x14ac:dyDescent="0.3">
      <c r="A55" s="44" t="s">
        <v>123</v>
      </c>
      <c r="B55" s="61" t="s">
        <v>124</v>
      </c>
      <c r="C55" s="125">
        <v>0</v>
      </c>
      <c r="E55" s="68"/>
      <c r="F55" s="129">
        <f>IF($C$58=0,"",IF(C55="[for completion]","",C55/$C$58))</f>
        <v>0</v>
      </c>
      <c r="G55" s="69"/>
      <c r="H55" s="42"/>
      <c r="L55" s="42"/>
      <c r="M55" s="42"/>
      <c r="N55" s="73"/>
    </row>
    <row r="56" spans="1:14" x14ac:dyDescent="0.3">
      <c r="A56" s="44" t="s">
        <v>125</v>
      </c>
      <c r="B56" s="61" t="s">
        <v>126</v>
      </c>
      <c r="C56" s="125">
        <f>C179</f>
        <v>18851.249056698754</v>
      </c>
      <c r="E56" s="68"/>
      <c r="F56" s="129">
        <f>IF($C$58=0,"",IF(C56="[for completion]","",C56/$C$58))</f>
        <v>0.23125156173747541</v>
      </c>
      <c r="G56" s="69"/>
      <c r="H56" s="42"/>
      <c r="L56" s="42"/>
      <c r="M56" s="42"/>
      <c r="N56" s="73"/>
    </row>
    <row r="57" spans="1:14" x14ac:dyDescent="0.3">
      <c r="A57" s="44" t="s">
        <v>127</v>
      </c>
      <c r="B57" s="44" t="s">
        <v>128</v>
      </c>
      <c r="C57" s="125">
        <v>0</v>
      </c>
      <c r="E57" s="68"/>
      <c r="F57" s="129">
        <f>IF($C$58=0,"",IF(C57="[for completion]","",C57/$C$58))</f>
        <v>0</v>
      </c>
      <c r="G57" s="69"/>
      <c r="H57" s="42"/>
      <c r="L57" s="42"/>
      <c r="M57" s="42"/>
      <c r="N57" s="73"/>
    </row>
    <row r="58" spans="1:14" x14ac:dyDescent="0.3">
      <c r="A58" s="44" t="s">
        <v>129</v>
      </c>
      <c r="B58" s="70" t="s">
        <v>130</v>
      </c>
      <c r="C58" s="125">
        <f>SUM(C53:C57)</f>
        <v>81518.364308818505</v>
      </c>
      <c r="D58" s="68"/>
      <c r="E58" s="68"/>
      <c r="F58" s="130">
        <f>SUM(F53:F57)</f>
        <v>1</v>
      </c>
      <c r="G58" s="69"/>
      <c r="H58" s="42"/>
      <c r="L58" s="42"/>
      <c r="M58" s="42"/>
      <c r="N58" s="73"/>
    </row>
    <row r="59" spans="1:14" outlineLevel="1" x14ac:dyDescent="0.3">
      <c r="A59" s="44" t="s">
        <v>131</v>
      </c>
      <c r="B59" s="72" t="s">
        <v>132</v>
      </c>
      <c r="C59" s="123"/>
      <c r="E59" s="68"/>
      <c r="F59" s="129">
        <f t="shared" ref="F59:F64" si="0">IF($C$58=0,"",IF(C59="[for completion]","",C59/$C$58))</f>
        <v>0</v>
      </c>
      <c r="G59" s="69"/>
      <c r="H59" s="42"/>
      <c r="L59" s="42"/>
      <c r="M59" s="42"/>
      <c r="N59" s="73"/>
    </row>
    <row r="60" spans="1:14" outlineLevel="1" x14ac:dyDescent="0.3">
      <c r="A60" s="44" t="s">
        <v>133</v>
      </c>
      <c r="B60" s="72" t="s">
        <v>132</v>
      </c>
      <c r="C60" s="123"/>
      <c r="E60" s="68"/>
      <c r="F60" s="129">
        <f t="shared" si="0"/>
        <v>0</v>
      </c>
      <c r="G60" s="69"/>
      <c r="H60" s="42"/>
      <c r="L60" s="42"/>
      <c r="M60" s="42"/>
      <c r="N60" s="73"/>
    </row>
    <row r="61" spans="1:14" outlineLevel="1" x14ac:dyDescent="0.3">
      <c r="A61" s="44" t="s">
        <v>134</v>
      </c>
      <c r="B61" s="72" t="s">
        <v>132</v>
      </c>
      <c r="C61" s="123"/>
      <c r="E61" s="68"/>
      <c r="F61" s="129">
        <f t="shared" si="0"/>
        <v>0</v>
      </c>
      <c r="G61" s="69"/>
      <c r="H61" s="42"/>
      <c r="L61" s="42"/>
      <c r="M61" s="42"/>
      <c r="N61" s="73"/>
    </row>
    <row r="62" spans="1:14" outlineLevel="1" x14ac:dyDescent="0.3">
      <c r="A62" s="44" t="s">
        <v>135</v>
      </c>
      <c r="B62" s="72" t="s">
        <v>132</v>
      </c>
      <c r="C62" s="123"/>
      <c r="E62" s="68"/>
      <c r="F62" s="129">
        <f t="shared" si="0"/>
        <v>0</v>
      </c>
      <c r="G62" s="69"/>
      <c r="H62" s="42"/>
      <c r="L62" s="42"/>
      <c r="M62" s="42"/>
      <c r="N62" s="73"/>
    </row>
    <row r="63" spans="1:14" outlineLevel="1" x14ac:dyDescent="0.3">
      <c r="A63" s="44" t="s">
        <v>136</v>
      </c>
      <c r="B63" s="72" t="s">
        <v>132</v>
      </c>
      <c r="C63" s="123"/>
      <c r="E63" s="68"/>
      <c r="F63" s="129">
        <f t="shared" si="0"/>
        <v>0</v>
      </c>
      <c r="G63" s="69"/>
      <c r="H63" s="42"/>
      <c r="L63" s="42"/>
      <c r="M63" s="42"/>
      <c r="N63" s="73"/>
    </row>
    <row r="64" spans="1:14" outlineLevel="1" x14ac:dyDescent="0.3">
      <c r="A64" s="44" t="s">
        <v>137</v>
      </c>
      <c r="B64" s="72" t="s">
        <v>132</v>
      </c>
      <c r="C64" s="126"/>
      <c r="D64" s="73"/>
      <c r="E64" s="73"/>
      <c r="F64" s="129">
        <f t="shared" si="0"/>
        <v>0</v>
      </c>
      <c r="G64" s="71"/>
      <c r="H64" s="42"/>
      <c r="L64" s="42"/>
      <c r="M64" s="42"/>
      <c r="N64" s="73"/>
    </row>
    <row r="65" spans="1:14" ht="15" customHeight="1" x14ac:dyDescent="0.3">
      <c r="A65" s="63"/>
      <c r="B65" s="64" t="s">
        <v>138</v>
      </c>
      <c r="C65" s="103" t="s">
        <v>992</v>
      </c>
      <c r="D65" s="103" t="s">
        <v>993</v>
      </c>
      <c r="E65" s="65"/>
      <c r="F65" s="66" t="s">
        <v>139</v>
      </c>
      <c r="G65" s="74" t="s">
        <v>140</v>
      </c>
      <c r="H65" s="42"/>
      <c r="L65" s="42"/>
      <c r="M65" s="42"/>
      <c r="N65" s="73"/>
    </row>
    <row r="66" spans="1:14" x14ac:dyDescent="0.3">
      <c r="A66" s="44" t="s">
        <v>141</v>
      </c>
      <c r="B66" s="61" t="s">
        <v>1065</v>
      </c>
      <c r="C66" s="127">
        <v>25.037736086421372</v>
      </c>
      <c r="D66" s="44" t="s">
        <v>808</v>
      </c>
      <c r="E66" s="58"/>
      <c r="F66" s="75"/>
      <c r="G66" s="76"/>
      <c r="H66" s="42"/>
      <c r="L66" s="42"/>
      <c r="M66" s="42"/>
      <c r="N66" s="73"/>
    </row>
    <row r="67" spans="1:14" x14ac:dyDescent="0.3">
      <c r="B67" s="61"/>
      <c r="E67" s="58"/>
      <c r="F67" s="75"/>
      <c r="G67" s="76"/>
      <c r="H67" s="42"/>
      <c r="L67" s="42"/>
      <c r="M67" s="42"/>
      <c r="N67" s="73"/>
    </row>
    <row r="68" spans="1:14" x14ac:dyDescent="0.3">
      <c r="B68" s="61" t="s">
        <v>986</v>
      </c>
      <c r="C68" s="58"/>
      <c r="D68" s="58"/>
      <c r="E68" s="58"/>
      <c r="F68" s="76"/>
      <c r="G68" s="76"/>
      <c r="H68" s="42"/>
      <c r="L68" s="42"/>
      <c r="M68" s="42"/>
      <c r="N68" s="73"/>
    </row>
    <row r="69" spans="1:14" x14ac:dyDescent="0.3">
      <c r="B69" s="61" t="s">
        <v>143</v>
      </c>
      <c r="E69" s="58"/>
      <c r="F69" s="76"/>
      <c r="G69" s="76"/>
      <c r="H69" s="42"/>
      <c r="L69" s="42"/>
      <c r="M69" s="42"/>
      <c r="N69" s="73"/>
    </row>
    <row r="70" spans="1:14" x14ac:dyDescent="0.3">
      <c r="A70" s="44" t="s">
        <v>144</v>
      </c>
      <c r="B70" s="40" t="s">
        <v>1153</v>
      </c>
      <c r="C70" s="123">
        <v>0</v>
      </c>
      <c r="D70" s="44" t="s">
        <v>808</v>
      </c>
      <c r="E70" s="40"/>
      <c r="F70" s="129">
        <f t="shared" ref="F70:F76" si="1">IF($C$77=0,"",IF(C70="[for completion]","",C70/$C$77))</f>
        <v>0</v>
      </c>
      <c r="G70" s="129" t="str">
        <f>IF($D$77=0,"",IF(D70="[Mark as ND1 if not relevant]","",D70/$D$77))</f>
        <v/>
      </c>
      <c r="H70" s="42"/>
      <c r="L70" s="42"/>
      <c r="M70" s="42"/>
      <c r="N70" s="73"/>
    </row>
    <row r="71" spans="1:14" x14ac:dyDescent="0.3">
      <c r="A71" s="44" t="s">
        <v>145</v>
      </c>
      <c r="B71" s="40" t="s">
        <v>1154</v>
      </c>
      <c r="C71" s="123"/>
      <c r="D71" s="44" t="s">
        <v>808</v>
      </c>
      <c r="E71" s="40"/>
      <c r="F71" s="129">
        <f t="shared" si="1"/>
        <v>0</v>
      </c>
      <c r="G71" s="129" t="str">
        <f t="shared" ref="G71:G76" si="2">IF($D$77=0,"",IF(D71="[Mark as ND1 if not relevant]","",D71/$D$77))</f>
        <v/>
      </c>
      <c r="H71" s="42"/>
      <c r="L71" s="42"/>
      <c r="M71" s="42"/>
      <c r="N71" s="73"/>
    </row>
    <row r="72" spans="1:14" x14ac:dyDescent="0.3">
      <c r="A72" s="44" t="s">
        <v>146</v>
      </c>
      <c r="B72" s="40" t="s">
        <v>1155</v>
      </c>
      <c r="C72" s="123"/>
      <c r="D72" s="44" t="s">
        <v>808</v>
      </c>
      <c r="E72" s="40"/>
      <c r="F72" s="129">
        <f t="shared" si="1"/>
        <v>0</v>
      </c>
      <c r="G72" s="129" t="str">
        <f t="shared" si="2"/>
        <v/>
      </c>
      <c r="H72" s="42"/>
      <c r="L72" s="42"/>
      <c r="M72" s="42"/>
      <c r="N72" s="73"/>
    </row>
    <row r="73" spans="1:14" x14ac:dyDescent="0.3">
      <c r="A73" s="44" t="s">
        <v>147</v>
      </c>
      <c r="B73" s="40" t="s">
        <v>1156</v>
      </c>
      <c r="C73" s="123">
        <v>0</v>
      </c>
      <c r="D73" s="44" t="s">
        <v>808</v>
      </c>
      <c r="E73" s="40"/>
      <c r="F73" s="129">
        <f t="shared" si="1"/>
        <v>0</v>
      </c>
      <c r="G73" s="129" t="str">
        <f t="shared" si="2"/>
        <v/>
      </c>
      <c r="H73" s="42"/>
      <c r="L73" s="42"/>
      <c r="M73" s="42"/>
      <c r="N73" s="73"/>
    </row>
    <row r="74" spans="1:14" x14ac:dyDescent="0.3">
      <c r="A74" s="44" t="s">
        <v>148</v>
      </c>
      <c r="B74" s="40" t="s">
        <v>1157</v>
      </c>
      <c r="C74" s="123">
        <v>0.17283693</v>
      </c>
      <c r="D74" s="44" t="s">
        <v>808</v>
      </c>
      <c r="E74" s="40"/>
      <c r="F74" s="129">
        <f t="shared" si="1"/>
        <v>2.7580163743719428E-6</v>
      </c>
      <c r="G74" s="129" t="str">
        <f t="shared" si="2"/>
        <v/>
      </c>
      <c r="H74" s="42"/>
      <c r="L74" s="42"/>
      <c r="M74" s="42"/>
      <c r="N74" s="73"/>
    </row>
    <row r="75" spans="1:14" x14ac:dyDescent="0.3">
      <c r="A75" s="44" t="s">
        <v>149</v>
      </c>
      <c r="B75" s="40" t="s">
        <v>1158</v>
      </c>
      <c r="C75" s="123">
        <v>110.20312437</v>
      </c>
      <c r="D75" s="44" t="s">
        <v>808</v>
      </c>
      <c r="E75" s="40"/>
      <c r="F75" s="129">
        <f t="shared" si="1"/>
        <v>1.7585479070902712E-3</v>
      </c>
      <c r="G75" s="129" t="str">
        <f t="shared" si="2"/>
        <v/>
      </c>
      <c r="H75" s="42"/>
      <c r="L75" s="42"/>
      <c r="M75" s="42"/>
      <c r="N75" s="73"/>
    </row>
    <row r="76" spans="1:14" x14ac:dyDescent="0.3">
      <c r="A76" s="44" t="s">
        <v>150</v>
      </c>
      <c r="B76" s="40" t="s">
        <v>1159</v>
      </c>
      <c r="C76" s="123">
        <v>62556.739290819751</v>
      </c>
      <c r="D76" s="44" t="s">
        <v>808</v>
      </c>
      <c r="E76" s="40"/>
      <c r="F76" s="129">
        <f t="shared" si="1"/>
        <v>0.99823869407653532</v>
      </c>
      <c r="G76" s="129" t="str">
        <f t="shared" si="2"/>
        <v/>
      </c>
      <c r="H76" s="42"/>
      <c r="L76" s="42"/>
      <c r="M76" s="42"/>
      <c r="N76" s="73"/>
    </row>
    <row r="77" spans="1:14" x14ac:dyDescent="0.3">
      <c r="A77" s="44" t="s">
        <v>151</v>
      </c>
      <c r="B77" s="77" t="s">
        <v>130</v>
      </c>
      <c r="C77" s="125">
        <f>SUM(C70:C76)</f>
        <v>62667.115252119751</v>
      </c>
      <c r="D77" s="125">
        <f>SUM(D70:D76)</f>
        <v>0</v>
      </c>
      <c r="E77" s="61"/>
      <c r="F77" s="130">
        <f>SUM(F70:F76)</f>
        <v>1</v>
      </c>
      <c r="G77" s="130">
        <f>SUM(G70:G76)</f>
        <v>0</v>
      </c>
      <c r="H77" s="42"/>
      <c r="L77" s="42"/>
      <c r="M77" s="42"/>
      <c r="N77" s="73"/>
    </row>
    <row r="78" spans="1:14" outlineLevel="1" x14ac:dyDescent="0.3">
      <c r="A78" s="44" t="s">
        <v>152</v>
      </c>
      <c r="B78" s="78" t="s">
        <v>153</v>
      </c>
      <c r="C78" s="125"/>
      <c r="D78" s="125"/>
      <c r="E78" s="61"/>
      <c r="F78" s="129">
        <f>IF($C$77=0,"",IF(C78="[for completion]","",C78/$C$77))</f>
        <v>0</v>
      </c>
      <c r="G78" s="129" t="str">
        <f t="shared" ref="G78:G87" si="3">IF($D$77=0,"",IF(D78="[for completion]","",D78/$D$77))</f>
        <v/>
      </c>
      <c r="H78" s="42"/>
      <c r="L78" s="42"/>
      <c r="M78" s="42"/>
      <c r="N78" s="73"/>
    </row>
    <row r="79" spans="1:14" outlineLevel="1" x14ac:dyDescent="0.3">
      <c r="A79" s="44" t="s">
        <v>154</v>
      </c>
      <c r="B79" s="78" t="s">
        <v>155</v>
      </c>
      <c r="C79" s="125"/>
      <c r="D79" s="125"/>
      <c r="E79" s="61"/>
      <c r="F79" s="129">
        <f t="shared" ref="F79:F87" si="4">IF($C$77=0,"",IF(C79="[for completion]","",C79/$C$77))</f>
        <v>0</v>
      </c>
      <c r="G79" s="129" t="str">
        <f t="shared" si="3"/>
        <v/>
      </c>
      <c r="H79" s="42"/>
      <c r="L79" s="42"/>
      <c r="M79" s="42"/>
      <c r="N79" s="73"/>
    </row>
    <row r="80" spans="1:14" outlineLevel="1" x14ac:dyDescent="0.3">
      <c r="A80" s="44" t="s">
        <v>156</v>
      </c>
      <c r="B80" s="78" t="s">
        <v>157</v>
      </c>
      <c r="C80" s="125"/>
      <c r="D80" s="125"/>
      <c r="E80" s="61"/>
      <c r="F80" s="129">
        <f t="shared" si="4"/>
        <v>0</v>
      </c>
      <c r="G80" s="129" t="str">
        <f t="shared" si="3"/>
        <v/>
      </c>
      <c r="H80" s="42"/>
      <c r="L80" s="42"/>
      <c r="M80" s="42"/>
      <c r="N80" s="73"/>
    </row>
    <row r="81" spans="1:14" outlineLevel="1" x14ac:dyDescent="0.3">
      <c r="A81" s="44" t="s">
        <v>158</v>
      </c>
      <c r="B81" s="78" t="s">
        <v>159</v>
      </c>
      <c r="C81" s="125"/>
      <c r="D81" s="125"/>
      <c r="E81" s="61"/>
      <c r="F81" s="129">
        <f t="shared" si="4"/>
        <v>0</v>
      </c>
      <c r="G81" s="129" t="str">
        <f t="shared" si="3"/>
        <v/>
      </c>
      <c r="H81" s="42"/>
      <c r="L81" s="42"/>
      <c r="M81" s="42"/>
      <c r="N81" s="73"/>
    </row>
    <row r="82" spans="1:14" outlineLevel="1" x14ac:dyDescent="0.3">
      <c r="A82" s="44" t="s">
        <v>160</v>
      </c>
      <c r="B82" s="78" t="s">
        <v>161</v>
      </c>
      <c r="C82" s="125"/>
      <c r="D82" s="125"/>
      <c r="E82" s="61"/>
      <c r="F82" s="129">
        <f t="shared" si="4"/>
        <v>0</v>
      </c>
      <c r="G82" s="129" t="str">
        <f t="shared" si="3"/>
        <v/>
      </c>
      <c r="H82" s="42"/>
      <c r="L82" s="42"/>
      <c r="M82" s="42"/>
      <c r="N82" s="73"/>
    </row>
    <row r="83" spans="1:14" outlineLevel="1" x14ac:dyDescent="0.3">
      <c r="A83" s="44" t="s">
        <v>162</v>
      </c>
      <c r="B83" s="78"/>
      <c r="C83" s="68"/>
      <c r="D83" s="68"/>
      <c r="E83" s="61"/>
      <c r="F83" s="69"/>
      <c r="G83" s="69"/>
      <c r="H83" s="42"/>
      <c r="L83" s="42"/>
      <c r="M83" s="42"/>
      <c r="N83" s="73"/>
    </row>
    <row r="84" spans="1:14" outlineLevel="1" x14ac:dyDescent="0.3">
      <c r="A84" s="44" t="s">
        <v>163</v>
      </c>
      <c r="B84" s="78"/>
      <c r="C84" s="68"/>
      <c r="D84" s="68"/>
      <c r="E84" s="61"/>
      <c r="F84" s="69"/>
      <c r="G84" s="69"/>
      <c r="H84" s="42"/>
      <c r="L84" s="42"/>
      <c r="M84" s="42"/>
      <c r="N84" s="73"/>
    </row>
    <row r="85" spans="1:14" outlineLevel="1" x14ac:dyDescent="0.3">
      <c r="A85" s="44" t="s">
        <v>164</v>
      </c>
      <c r="B85" s="78"/>
      <c r="C85" s="68"/>
      <c r="D85" s="68"/>
      <c r="E85" s="61"/>
      <c r="F85" s="69"/>
      <c r="G85" s="69"/>
      <c r="H85" s="42"/>
      <c r="L85" s="42"/>
      <c r="M85" s="42"/>
      <c r="N85" s="73"/>
    </row>
    <row r="86" spans="1:14" outlineLevel="1" x14ac:dyDescent="0.3">
      <c r="A86" s="44" t="s">
        <v>165</v>
      </c>
      <c r="B86" s="77"/>
      <c r="C86" s="68"/>
      <c r="D86" s="68"/>
      <c r="E86" s="61"/>
      <c r="F86" s="69">
        <f t="shared" si="4"/>
        <v>0</v>
      </c>
      <c r="G86" s="69" t="str">
        <f t="shared" si="3"/>
        <v/>
      </c>
      <c r="H86" s="42"/>
      <c r="L86" s="42"/>
      <c r="M86" s="42"/>
      <c r="N86" s="73"/>
    </row>
    <row r="87" spans="1:14" outlineLevel="1" x14ac:dyDescent="0.3">
      <c r="A87" s="44" t="s">
        <v>166</v>
      </c>
      <c r="B87" s="78"/>
      <c r="C87" s="68"/>
      <c r="D87" s="68"/>
      <c r="E87" s="61"/>
      <c r="F87" s="69">
        <f t="shared" si="4"/>
        <v>0</v>
      </c>
      <c r="G87" s="69" t="str">
        <f t="shared" si="3"/>
        <v/>
      </c>
      <c r="H87" s="42"/>
      <c r="L87" s="42"/>
      <c r="M87" s="42"/>
      <c r="N87" s="73"/>
    </row>
    <row r="88" spans="1:14" ht="15" customHeight="1" x14ac:dyDescent="0.3">
      <c r="A88" s="63"/>
      <c r="B88" s="64" t="s">
        <v>167</v>
      </c>
      <c r="C88" s="103" t="s">
        <v>994</v>
      </c>
      <c r="D88" s="103" t="s">
        <v>995</v>
      </c>
      <c r="E88" s="65"/>
      <c r="F88" s="66" t="s">
        <v>168</v>
      </c>
      <c r="G88" s="63" t="s">
        <v>169</v>
      </c>
      <c r="H88" s="42"/>
      <c r="L88" s="42"/>
      <c r="M88" s="42"/>
      <c r="N88" s="73"/>
    </row>
    <row r="89" spans="1:14" x14ac:dyDescent="0.3">
      <c r="A89" s="44" t="s">
        <v>170</v>
      </c>
      <c r="B89" s="61" t="s">
        <v>142</v>
      </c>
      <c r="C89" s="127">
        <v>2.8245553692212173</v>
      </c>
      <c r="D89" s="44" t="s">
        <v>808</v>
      </c>
      <c r="E89" s="58"/>
      <c r="F89" s="135"/>
      <c r="G89" s="136"/>
      <c r="H89" s="42"/>
      <c r="L89" s="42"/>
      <c r="M89" s="42"/>
      <c r="N89" s="73"/>
    </row>
    <row r="90" spans="1:14" x14ac:dyDescent="0.3">
      <c r="B90" s="61"/>
      <c r="C90" s="127"/>
      <c r="D90" s="127"/>
      <c r="E90" s="58"/>
      <c r="F90" s="135"/>
      <c r="G90" s="136"/>
      <c r="H90" s="42"/>
      <c r="L90" s="42"/>
      <c r="M90" s="42"/>
      <c r="N90" s="73"/>
    </row>
    <row r="91" spans="1:14" x14ac:dyDescent="0.3">
      <c r="B91" s="61" t="s">
        <v>987</v>
      </c>
      <c r="C91" s="134"/>
      <c r="D91" s="134"/>
      <c r="E91" s="58"/>
      <c r="F91" s="136"/>
      <c r="G91" s="136"/>
      <c r="H91" s="42"/>
      <c r="L91" s="42"/>
      <c r="M91" s="42"/>
      <c r="N91" s="73"/>
    </row>
    <row r="92" spans="1:14" x14ac:dyDescent="0.3">
      <c r="A92" s="44" t="s">
        <v>171</v>
      </c>
      <c r="B92" s="61" t="s">
        <v>143</v>
      </c>
      <c r="C92" s="127"/>
      <c r="D92" s="127"/>
      <c r="E92" s="58"/>
      <c r="F92" s="136"/>
      <c r="G92" s="136"/>
      <c r="H92" s="42"/>
      <c r="L92" s="42"/>
      <c r="M92" s="42"/>
      <c r="N92" s="73"/>
    </row>
    <row r="93" spans="1:14" x14ac:dyDescent="0.3">
      <c r="A93" s="44" t="s">
        <v>172</v>
      </c>
      <c r="B93" s="40" t="s">
        <v>1153</v>
      </c>
      <c r="C93" s="123"/>
      <c r="D93" s="44" t="s">
        <v>808</v>
      </c>
      <c r="E93" s="40"/>
      <c r="F93" s="129" t="str">
        <f>IF($C$100=0,"",IF(C93="[for completion]","",IF(C93="","",C93/$C$100)))</f>
        <v/>
      </c>
      <c r="G93" s="129" t="str">
        <f>IF($D$100=0,"",IF(D93="[Mark as ND1 if not relevant]","",IF(D93="","",D93/$D$100)))</f>
        <v/>
      </c>
      <c r="H93" s="42"/>
      <c r="L93" s="42"/>
      <c r="M93" s="42"/>
      <c r="N93" s="73"/>
    </row>
    <row r="94" spans="1:14" x14ac:dyDescent="0.3">
      <c r="A94" s="44" t="s">
        <v>173</v>
      </c>
      <c r="B94" s="40" t="s">
        <v>1154</v>
      </c>
      <c r="C94" s="123">
        <v>887.22072082999978</v>
      </c>
      <c r="D94" s="44" t="s">
        <v>808</v>
      </c>
      <c r="E94" s="40"/>
      <c r="F94" s="129">
        <f t="shared" ref="F94:F99" si="5">IF($C$100=0,"",IF(C94="[for completion]","",IF(C94="","",C94/$C$100)))</f>
        <v>1.4157676115464472E-2</v>
      </c>
      <c r="G94" s="129" t="str">
        <f t="shared" ref="G94:G99" si="6">IF($D$100=0,"",IF(D94="[Mark as ND1 if not relevant]","",IF(D94="","",D94/$D$100)))</f>
        <v/>
      </c>
      <c r="H94" s="42"/>
      <c r="L94" s="42"/>
      <c r="M94" s="42"/>
      <c r="N94" s="73"/>
    </row>
    <row r="95" spans="1:14" x14ac:dyDescent="0.3">
      <c r="A95" s="44" t="s">
        <v>174</v>
      </c>
      <c r="B95" s="40" t="s">
        <v>1155</v>
      </c>
      <c r="C95" s="123">
        <v>23452.966768800085</v>
      </c>
      <c r="D95" s="44" t="s">
        <v>808</v>
      </c>
      <c r="E95" s="40"/>
      <c r="F95" s="129">
        <f t="shared" si="5"/>
        <v>0.37424679075213457</v>
      </c>
      <c r="G95" s="129" t="str">
        <f t="shared" si="6"/>
        <v/>
      </c>
      <c r="H95" s="42"/>
      <c r="L95" s="42"/>
      <c r="M95" s="42"/>
      <c r="N95" s="73"/>
    </row>
    <row r="96" spans="1:14" x14ac:dyDescent="0.3">
      <c r="A96" s="44" t="s">
        <v>175</v>
      </c>
      <c r="B96" s="40" t="s">
        <v>1156</v>
      </c>
      <c r="C96" s="123">
        <v>30325.708074229999</v>
      </c>
      <c r="D96" s="44" t="s">
        <v>808</v>
      </c>
      <c r="E96" s="40"/>
      <c r="F96" s="129">
        <f t="shared" si="5"/>
        <v>0.48391740950935275</v>
      </c>
      <c r="G96" s="129" t="str">
        <f t="shared" si="6"/>
        <v/>
      </c>
      <c r="H96" s="42"/>
      <c r="L96" s="42"/>
      <c r="M96" s="42"/>
      <c r="N96" s="73"/>
    </row>
    <row r="97" spans="1:14" x14ac:dyDescent="0.3">
      <c r="A97" s="44" t="s">
        <v>176</v>
      </c>
      <c r="B97" s="40" t="s">
        <v>1157</v>
      </c>
      <c r="C97" s="123">
        <v>1914.1578676400002</v>
      </c>
      <c r="D97" s="44" t="s">
        <v>808</v>
      </c>
      <c r="E97" s="40"/>
      <c r="F97" s="129">
        <f t="shared" si="5"/>
        <v>3.0544853707387506E-2</v>
      </c>
      <c r="G97" s="129" t="str">
        <f t="shared" si="6"/>
        <v/>
      </c>
      <c r="H97" s="42"/>
      <c r="L97" s="42"/>
      <c r="M97" s="42"/>
    </row>
    <row r="98" spans="1:14" x14ac:dyDescent="0.3">
      <c r="A98" s="44" t="s">
        <v>177</v>
      </c>
      <c r="B98" s="40" t="s">
        <v>1158</v>
      </c>
      <c r="C98" s="123">
        <v>6083.6713033599954</v>
      </c>
      <c r="D98" s="44" t="s">
        <v>808</v>
      </c>
      <c r="E98" s="40"/>
      <c r="F98" s="129">
        <f t="shared" si="5"/>
        <v>9.7079166304119613E-2</v>
      </c>
      <c r="G98" s="129" t="str">
        <f t="shared" si="6"/>
        <v/>
      </c>
      <c r="H98" s="42"/>
      <c r="L98" s="42"/>
      <c r="M98" s="42"/>
    </row>
    <row r="99" spans="1:14" x14ac:dyDescent="0.3">
      <c r="A99" s="44" t="s">
        <v>178</v>
      </c>
      <c r="B99" s="40" t="s">
        <v>1159</v>
      </c>
      <c r="C99" s="123">
        <v>3.3905172600000002</v>
      </c>
      <c r="D99" s="44" t="s">
        <v>808</v>
      </c>
      <c r="E99" s="40"/>
      <c r="F99" s="129">
        <f t="shared" si="5"/>
        <v>5.4103611541067325E-5</v>
      </c>
      <c r="G99" s="129" t="str">
        <f t="shared" si="6"/>
        <v/>
      </c>
      <c r="H99" s="42"/>
      <c r="L99" s="42"/>
      <c r="M99" s="42"/>
    </row>
    <row r="100" spans="1:14" x14ac:dyDescent="0.3">
      <c r="A100" s="44" t="s">
        <v>179</v>
      </c>
      <c r="B100" s="77" t="s">
        <v>130</v>
      </c>
      <c r="C100" s="125">
        <f>SUM(C93:C99)</f>
        <v>62667.115252120078</v>
      </c>
      <c r="D100" s="125">
        <f>SUM(D93:D99)</f>
        <v>0</v>
      </c>
      <c r="E100" s="61"/>
      <c r="F100" s="130">
        <f>SUM(F93:F99)</f>
        <v>0.99999999999999989</v>
      </c>
      <c r="G100" s="130">
        <f>SUM(G93:G99)</f>
        <v>0</v>
      </c>
      <c r="H100" s="42"/>
      <c r="L100" s="42"/>
      <c r="M100" s="42"/>
    </row>
    <row r="101" spans="1:14" outlineLevel="1" x14ac:dyDescent="0.3">
      <c r="A101" s="44" t="s">
        <v>180</v>
      </c>
      <c r="B101" s="78" t="s">
        <v>153</v>
      </c>
      <c r="C101" s="125"/>
      <c r="D101" s="125"/>
      <c r="E101" s="61"/>
      <c r="F101" s="129">
        <f>IF($C$100=0,"",IF(C101="[for completion]","",C101/$C$100))</f>
        <v>0</v>
      </c>
      <c r="G101" s="129" t="str">
        <f>IF($D$100=0,"",IF(D101="[for completion]","",D101/$D$100))</f>
        <v/>
      </c>
      <c r="H101" s="42"/>
      <c r="L101" s="42"/>
      <c r="M101" s="42"/>
    </row>
    <row r="102" spans="1:14" outlineLevel="1" x14ac:dyDescent="0.3">
      <c r="A102" s="44" t="s">
        <v>181</v>
      </c>
      <c r="B102" s="78" t="s">
        <v>155</v>
      </c>
      <c r="C102" s="125"/>
      <c r="D102" s="125"/>
      <c r="E102" s="61"/>
      <c r="F102" s="129">
        <f>IF($C$100=0,"",IF(C102="[for completion]","",C102/$C$100))</f>
        <v>0</v>
      </c>
      <c r="G102" s="129" t="str">
        <f>IF($D$100=0,"",IF(D102="[for completion]","",D102/$D$100))</f>
        <v/>
      </c>
      <c r="H102" s="42"/>
      <c r="L102" s="42"/>
      <c r="M102" s="42"/>
    </row>
    <row r="103" spans="1:14" outlineLevel="1" x14ac:dyDescent="0.3">
      <c r="A103" s="44" t="s">
        <v>182</v>
      </c>
      <c r="B103" s="78" t="s">
        <v>157</v>
      </c>
      <c r="C103" s="125"/>
      <c r="D103" s="125"/>
      <c r="E103" s="61"/>
      <c r="F103" s="129">
        <f>IF($C$100=0,"",IF(C103="[for completion]","",C103/$C$100))</f>
        <v>0</v>
      </c>
      <c r="G103" s="129" t="str">
        <f>IF($D$100=0,"",IF(D103="[for completion]","",D103/$D$100))</f>
        <v/>
      </c>
      <c r="H103" s="42"/>
      <c r="L103" s="42"/>
      <c r="M103" s="42"/>
    </row>
    <row r="104" spans="1:14" outlineLevel="1" x14ac:dyDescent="0.3">
      <c r="A104" s="44" t="s">
        <v>183</v>
      </c>
      <c r="B104" s="78" t="s">
        <v>159</v>
      </c>
      <c r="C104" s="125"/>
      <c r="D104" s="125"/>
      <c r="E104" s="61"/>
      <c r="F104" s="129">
        <f>IF($C$100=0,"",IF(C104="[for completion]","",C104/$C$100))</f>
        <v>0</v>
      </c>
      <c r="G104" s="129" t="str">
        <f>IF($D$100=0,"",IF(D104="[for completion]","",D104/$D$100))</f>
        <v/>
      </c>
      <c r="H104" s="42"/>
      <c r="L104" s="42"/>
      <c r="M104" s="42"/>
    </row>
    <row r="105" spans="1:14" outlineLevel="1" x14ac:dyDescent="0.3">
      <c r="A105" s="44" t="s">
        <v>184</v>
      </c>
      <c r="B105" s="78" t="s">
        <v>161</v>
      </c>
      <c r="C105" s="125"/>
      <c r="D105" s="125"/>
      <c r="E105" s="61"/>
      <c r="F105" s="129">
        <f>IF($C$100=0,"",IF(C105="[for completion]","",C105/$C$100))</f>
        <v>0</v>
      </c>
      <c r="G105" s="129" t="str">
        <f>IF($D$100=0,"",IF(D105="[for completion]","",D105/$D$100))</f>
        <v/>
      </c>
      <c r="H105" s="42"/>
      <c r="L105" s="42"/>
      <c r="M105" s="42"/>
    </row>
    <row r="106" spans="1:14" outlineLevel="1" x14ac:dyDescent="0.3">
      <c r="A106" s="44" t="s">
        <v>185</v>
      </c>
      <c r="B106" s="78"/>
      <c r="C106" s="68"/>
      <c r="D106" s="68"/>
      <c r="E106" s="61"/>
      <c r="F106" s="69"/>
      <c r="G106" s="69"/>
      <c r="H106" s="42"/>
      <c r="L106" s="42"/>
      <c r="M106" s="42"/>
    </row>
    <row r="107" spans="1:14" outlineLevel="1" x14ac:dyDescent="0.3">
      <c r="A107" s="44" t="s">
        <v>186</v>
      </c>
      <c r="B107" s="78"/>
      <c r="C107" s="68"/>
      <c r="D107" s="68"/>
      <c r="E107" s="61"/>
      <c r="F107" s="69"/>
      <c r="G107" s="69"/>
      <c r="H107" s="42"/>
      <c r="L107" s="42"/>
      <c r="M107" s="42"/>
    </row>
    <row r="108" spans="1:14" outlineLevel="1" x14ac:dyDescent="0.3">
      <c r="A108" s="44" t="s">
        <v>187</v>
      </c>
      <c r="B108" s="77"/>
      <c r="C108" s="68"/>
      <c r="D108" s="68"/>
      <c r="E108" s="61"/>
      <c r="F108" s="69"/>
      <c r="G108" s="69"/>
      <c r="H108" s="42"/>
      <c r="L108" s="42"/>
      <c r="M108" s="42"/>
    </row>
    <row r="109" spans="1:14" outlineLevel="1" x14ac:dyDescent="0.3">
      <c r="A109" s="44" t="s">
        <v>188</v>
      </c>
      <c r="B109" s="78"/>
      <c r="C109" s="68"/>
      <c r="D109" s="68"/>
      <c r="E109" s="61"/>
      <c r="F109" s="69"/>
      <c r="G109" s="69"/>
      <c r="H109" s="42"/>
      <c r="L109" s="42"/>
      <c r="M109" s="42"/>
    </row>
    <row r="110" spans="1:14" outlineLevel="1" x14ac:dyDescent="0.3">
      <c r="A110" s="44" t="s">
        <v>189</v>
      </c>
      <c r="B110" s="78"/>
      <c r="C110" s="68"/>
      <c r="D110" s="68"/>
      <c r="E110" s="61"/>
      <c r="F110" s="69"/>
      <c r="G110" s="69"/>
      <c r="H110" s="42"/>
      <c r="L110" s="42"/>
      <c r="M110" s="42"/>
    </row>
    <row r="111" spans="1:14" ht="15" customHeight="1" x14ac:dyDescent="0.3">
      <c r="A111" s="63"/>
      <c r="B111" s="128" t="s">
        <v>1184</v>
      </c>
      <c r="C111" s="66" t="s">
        <v>190</v>
      </c>
      <c r="D111" s="66" t="s">
        <v>191</v>
      </c>
      <c r="E111" s="65"/>
      <c r="F111" s="66" t="s">
        <v>192</v>
      </c>
      <c r="G111" s="66" t="s">
        <v>193</v>
      </c>
      <c r="H111" s="42"/>
      <c r="L111" s="42"/>
      <c r="M111" s="42"/>
    </row>
    <row r="112" spans="1:14" s="79" customFormat="1" x14ac:dyDescent="0.3">
      <c r="A112" s="44" t="s">
        <v>194</v>
      </c>
      <c r="B112" s="61" t="s">
        <v>195</v>
      </c>
      <c r="C112" s="123">
        <v>2882.4346160799973</v>
      </c>
      <c r="D112" s="123">
        <f>C112</f>
        <v>2882.4346160799973</v>
      </c>
      <c r="E112" s="69"/>
      <c r="F112" s="129">
        <f t="shared" ref="F112:F129" si="7">IF($C$130=0,"",IF(C112="[for completion]","",IF(C112="","",C112/$C$130)))</f>
        <v>4.5995967813158567E-2</v>
      </c>
      <c r="G112" s="129">
        <f t="shared" ref="G112:G129" si="8">IF($D$130=0,"",IF(D112="[for completion]","",IF(D112="","",D112/$D$130)))</f>
        <v>4.5995967813158567E-2</v>
      </c>
      <c r="I112" s="44"/>
      <c r="J112" s="44"/>
      <c r="K112" s="44"/>
      <c r="L112" s="42" t="s">
        <v>1162</v>
      </c>
      <c r="M112" s="42"/>
      <c r="N112" s="42"/>
    </row>
    <row r="113" spans="1:14" s="79" customFormat="1" x14ac:dyDescent="0.3">
      <c r="A113" s="44" t="s">
        <v>196</v>
      </c>
      <c r="B113" s="61" t="s">
        <v>1163</v>
      </c>
      <c r="C113" s="123">
        <v>0</v>
      </c>
      <c r="D113" s="123">
        <f t="shared" ref="D113:D129" si="9">C113</f>
        <v>0</v>
      </c>
      <c r="E113" s="69"/>
      <c r="F113" s="129">
        <f t="shared" si="7"/>
        <v>0</v>
      </c>
      <c r="G113" s="129">
        <f t="shared" si="8"/>
        <v>0</v>
      </c>
      <c r="I113" s="44"/>
      <c r="J113" s="44"/>
      <c r="K113" s="44"/>
      <c r="L113" s="61" t="s">
        <v>1163</v>
      </c>
      <c r="M113" s="42"/>
      <c r="N113" s="42"/>
    </row>
    <row r="114" spans="1:14" s="79" customFormat="1" x14ac:dyDescent="0.3">
      <c r="A114" s="44" t="s">
        <v>197</v>
      </c>
      <c r="B114" s="61" t="s">
        <v>204</v>
      </c>
      <c r="C114" s="123">
        <v>0</v>
      </c>
      <c r="D114" s="123">
        <f t="shared" si="9"/>
        <v>0</v>
      </c>
      <c r="E114" s="69"/>
      <c r="F114" s="129">
        <f t="shared" si="7"/>
        <v>0</v>
      </c>
      <c r="G114" s="129">
        <f t="shared" si="8"/>
        <v>0</v>
      </c>
      <c r="I114" s="44"/>
      <c r="J114" s="44"/>
      <c r="K114" s="44"/>
      <c r="L114" s="61" t="s">
        <v>204</v>
      </c>
      <c r="M114" s="42"/>
      <c r="N114" s="42"/>
    </row>
    <row r="115" spans="1:14" s="79" customFormat="1" x14ac:dyDescent="0.3">
      <c r="A115" s="44" t="s">
        <v>198</v>
      </c>
      <c r="B115" s="61" t="s">
        <v>1164</v>
      </c>
      <c r="C115" s="123">
        <v>0</v>
      </c>
      <c r="D115" s="123">
        <f t="shared" si="9"/>
        <v>0</v>
      </c>
      <c r="E115" s="69"/>
      <c r="F115" s="129">
        <f t="shared" si="7"/>
        <v>0</v>
      </c>
      <c r="G115" s="129">
        <f t="shared" si="8"/>
        <v>0</v>
      </c>
      <c r="I115" s="44"/>
      <c r="J115" s="44"/>
      <c r="K115" s="44"/>
      <c r="L115" s="61" t="s">
        <v>1164</v>
      </c>
      <c r="M115" s="42"/>
      <c r="N115" s="42"/>
    </row>
    <row r="116" spans="1:14" s="79" customFormat="1" x14ac:dyDescent="0.3">
      <c r="A116" s="44" t="s">
        <v>200</v>
      </c>
      <c r="B116" s="61" t="s">
        <v>1165</v>
      </c>
      <c r="C116" s="123">
        <v>0</v>
      </c>
      <c r="D116" s="123">
        <f t="shared" si="9"/>
        <v>0</v>
      </c>
      <c r="E116" s="69"/>
      <c r="F116" s="129">
        <f t="shared" si="7"/>
        <v>0</v>
      </c>
      <c r="G116" s="129">
        <f t="shared" si="8"/>
        <v>0</v>
      </c>
      <c r="I116" s="44"/>
      <c r="J116" s="44"/>
      <c r="K116" s="44"/>
      <c r="L116" s="61" t="s">
        <v>1165</v>
      </c>
      <c r="M116" s="42"/>
      <c r="N116" s="42"/>
    </row>
    <row r="117" spans="1:14" s="79" customFormat="1" x14ac:dyDescent="0.3">
      <c r="A117" s="44" t="s">
        <v>201</v>
      </c>
      <c r="B117" s="61" t="s">
        <v>206</v>
      </c>
      <c r="C117" s="123">
        <v>0</v>
      </c>
      <c r="D117" s="123">
        <f t="shared" si="9"/>
        <v>0</v>
      </c>
      <c r="E117" s="61"/>
      <c r="F117" s="129">
        <f t="shared" si="7"/>
        <v>0</v>
      </c>
      <c r="G117" s="129">
        <f t="shared" si="8"/>
        <v>0</v>
      </c>
      <c r="I117" s="44"/>
      <c r="J117" s="44"/>
      <c r="K117" s="44"/>
      <c r="L117" s="61" t="s">
        <v>206</v>
      </c>
      <c r="M117" s="42"/>
      <c r="N117" s="42"/>
    </row>
    <row r="118" spans="1:14" x14ac:dyDescent="0.3">
      <c r="A118" s="44" t="s">
        <v>202</v>
      </c>
      <c r="B118" s="61" t="s">
        <v>208</v>
      </c>
      <c r="C118" s="123">
        <v>59784.680636039731</v>
      </c>
      <c r="D118" s="123">
        <f t="shared" si="9"/>
        <v>59784.680636039731</v>
      </c>
      <c r="E118" s="61"/>
      <c r="F118" s="129">
        <f t="shared" si="7"/>
        <v>0.95400403218684138</v>
      </c>
      <c r="G118" s="129">
        <f t="shared" si="8"/>
        <v>0.95400403218684138</v>
      </c>
      <c r="L118" s="61" t="s">
        <v>208</v>
      </c>
      <c r="M118" s="42"/>
    </row>
    <row r="119" spans="1:14" x14ac:dyDescent="0.3">
      <c r="A119" s="44" t="s">
        <v>203</v>
      </c>
      <c r="B119" s="61" t="s">
        <v>1166</v>
      </c>
      <c r="C119" s="123">
        <v>0</v>
      </c>
      <c r="D119" s="123">
        <f t="shared" si="9"/>
        <v>0</v>
      </c>
      <c r="E119" s="61"/>
      <c r="F119" s="129">
        <f t="shared" si="7"/>
        <v>0</v>
      </c>
      <c r="G119" s="129">
        <f t="shared" si="8"/>
        <v>0</v>
      </c>
      <c r="L119" s="61" t="s">
        <v>1166</v>
      </c>
      <c r="M119" s="42"/>
    </row>
    <row r="120" spans="1:14" x14ac:dyDescent="0.3">
      <c r="A120" s="44" t="s">
        <v>205</v>
      </c>
      <c r="B120" s="61" t="s">
        <v>210</v>
      </c>
      <c r="C120" s="123">
        <v>0</v>
      </c>
      <c r="D120" s="123">
        <f t="shared" si="9"/>
        <v>0</v>
      </c>
      <c r="E120" s="61"/>
      <c r="F120" s="129">
        <f t="shared" si="7"/>
        <v>0</v>
      </c>
      <c r="G120" s="129">
        <f t="shared" si="8"/>
        <v>0</v>
      </c>
      <c r="L120" s="61" t="s">
        <v>210</v>
      </c>
      <c r="M120" s="42"/>
    </row>
    <row r="121" spans="1:14" x14ac:dyDescent="0.3">
      <c r="A121" s="44" t="s">
        <v>207</v>
      </c>
      <c r="B121" s="44" t="s">
        <v>2273</v>
      </c>
      <c r="C121" s="123">
        <v>0</v>
      </c>
      <c r="D121" s="123">
        <f t="shared" si="9"/>
        <v>0</v>
      </c>
      <c r="F121" s="129">
        <f t="shared" si="7"/>
        <v>0</v>
      </c>
      <c r="G121" s="129">
        <f t="shared" si="8"/>
        <v>0</v>
      </c>
      <c r="L121" s="61"/>
      <c r="M121" s="42"/>
    </row>
    <row r="122" spans="1:14" x14ac:dyDescent="0.3">
      <c r="A122" s="44" t="s">
        <v>209</v>
      </c>
      <c r="B122" s="61" t="s">
        <v>1173</v>
      </c>
      <c r="C122" s="123">
        <v>0</v>
      </c>
      <c r="D122" s="123">
        <f t="shared" si="9"/>
        <v>0</v>
      </c>
      <c r="E122" s="61"/>
      <c r="F122" s="129">
        <f t="shared" si="7"/>
        <v>0</v>
      </c>
      <c r="G122" s="129">
        <f t="shared" si="8"/>
        <v>0</v>
      </c>
      <c r="L122" s="61" t="s">
        <v>212</v>
      </c>
      <c r="M122" s="42"/>
    </row>
    <row r="123" spans="1:14" x14ac:dyDescent="0.3">
      <c r="A123" s="44" t="s">
        <v>211</v>
      </c>
      <c r="B123" s="61" t="s">
        <v>212</v>
      </c>
      <c r="C123" s="123">
        <v>0</v>
      </c>
      <c r="D123" s="123">
        <f t="shared" si="9"/>
        <v>0</v>
      </c>
      <c r="E123" s="61"/>
      <c r="F123" s="129">
        <f t="shared" si="7"/>
        <v>0</v>
      </c>
      <c r="G123" s="129">
        <f t="shared" si="8"/>
        <v>0</v>
      </c>
      <c r="L123" s="61" t="s">
        <v>199</v>
      </c>
      <c r="M123" s="42"/>
    </row>
    <row r="124" spans="1:14" x14ac:dyDescent="0.3">
      <c r="A124" s="44" t="s">
        <v>213</v>
      </c>
      <c r="B124" s="61" t="s">
        <v>199</v>
      </c>
      <c r="C124" s="123">
        <v>0</v>
      </c>
      <c r="D124" s="123">
        <f t="shared" si="9"/>
        <v>0</v>
      </c>
      <c r="E124" s="61"/>
      <c r="F124" s="129">
        <f t="shared" si="7"/>
        <v>0</v>
      </c>
      <c r="G124" s="129">
        <f t="shared" si="8"/>
        <v>0</v>
      </c>
      <c r="L124" s="40" t="s">
        <v>1168</v>
      </c>
      <c r="M124" s="42"/>
    </row>
    <row r="125" spans="1:14" x14ac:dyDescent="0.3">
      <c r="A125" s="44" t="s">
        <v>215</v>
      </c>
      <c r="B125" s="40" t="s">
        <v>1168</v>
      </c>
      <c r="C125" s="123">
        <v>0</v>
      </c>
      <c r="D125" s="123">
        <f t="shared" si="9"/>
        <v>0</v>
      </c>
      <c r="E125" s="61"/>
      <c r="F125" s="129">
        <f t="shared" si="7"/>
        <v>0</v>
      </c>
      <c r="G125" s="129">
        <f t="shared" si="8"/>
        <v>0</v>
      </c>
      <c r="L125" s="61" t="s">
        <v>214</v>
      </c>
      <c r="M125" s="42"/>
    </row>
    <row r="126" spans="1:14" x14ac:dyDescent="0.3">
      <c r="A126" s="44" t="s">
        <v>217</v>
      </c>
      <c r="B126" s="61" t="s">
        <v>214</v>
      </c>
      <c r="C126" s="123">
        <v>0</v>
      </c>
      <c r="D126" s="123">
        <f t="shared" si="9"/>
        <v>0</v>
      </c>
      <c r="E126" s="61"/>
      <c r="F126" s="129">
        <f t="shared" si="7"/>
        <v>0</v>
      </c>
      <c r="G126" s="129">
        <f t="shared" si="8"/>
        <v>0</v>
      </c>
      <c r="H126" s="73"/>
      <c r="L126" s="61" t="s">
        <v>216</v>
      </c>
      <c r="M126" s="42"/>
    </row>
    <row r="127" spans="1:14" x14ac:dyDescent="0.3">
      <c r="A127" s="44" t="s">
        <v>218</v>
      </c>
      <c r="B127" s="61" t="s">
        <v>216</v>
      </c>
      <c r="C127" s="123">
        <v>0</v>
      </c>
      <c r="D127" s="123">
        <f t="shared" si="9"/>
        <v>0</v>
      </c>
      <c r="E127" s="61"/>
      <c r="F127" s="129">
        <f t="shared" si="7"/>
        <v>0</v>
      </c>
      <c r="G127" s="129">
        <f t="shared" si="8"/>
        <v>0</v>
      </c>
      <c r="H127" s="42"/>
      <c r="L127" s="61" t="s">
        <v>1167</v>
      </c>
      <c r="M127" s="42"/>
    </row>
    <row r="128" spans="1:14" x14ac:dyDescent="0.3">
      <c r="A128" s="44" t="s">
        <v>1169</v>
      </c>
      <c r="B128" s="61" t="s">
        <v>1167</v>
      </c>
      <c r="C128" s="123">
        <v>0</v>
      </c>
      <c r="D128" s="123">
        <f t="shared" si="9"/>
        <v>0</v>
      </c>
      <c r="E128" s="61"/>
      <c r="F128" s="129">
        <f t="shared" si="7"/>
        <v>0</v>
      </c>
      <c r="G128" s="129">
        <f t="shared" si="8"/>
        <v>0</v>
      </c>
      <c r="H128" s="42"/>
      <c r="L128" s="42"/>
      <c r="M128" s="42"/>
    </row>
    <row r="129" spans="1:14" x14ac:dyDescent="0.3">
      <c r="A129" s="44" t="s">
        <v>1172</v>
      </c>
      <c r="B129" s="61" t="s">
        <v>128</v>
      </c>
      <c r="C129" s="123">
        <v>0</v>
      </c>
      <c r="D129" s="123">
        <f t="shared" si="9"/>
        <v>0</v>
      </c>
      <c r="E129" s="61"/>
      <c r="F129" s="129">
        <f t="shared" si="7"/>
        <v>0</v>
      </c>
      <c r="G129" s="129">
        <f t="shared" si="8"/>
        <v>0</v>
      </c>
      <c r="H129" s="42"/>
      <c r="L129" s="42"/>
      <c r="M129" s="42"/>
    </row>
    <row r="130" spans="1:14" outlineLevel="1" x14ac:dyDescent="0.3">
      <c r="A130" s="44" t="s">
        <v>2274</v>
      </c>
      <c r="B130" s="77" t="s">
        <v>130</v>
      </c>
      <c r="C130" s="123">
        <f>SUM(C112:C129)</f>
        <v>62667.115252119729</v>
      </c>
      <c r="D130" s="123">
        <f>SUM(D112:D129)</f>
        <v>62667.115252119729</v>
      </c>
      <c r="E130" s="61"/>
      <c r="F130" s="122">
        <f>SUM(F112:F129)</f>
        <v>1</v>
      </c>
      <c r="G130" s="122">
        <f>SUM(G112:G129)</f>
        <v>1</v>
      </c>
      <c r="H130" s="42"/>
      <c r="L130" s="42"/>
      <c r="M130" s="42"/>
    </row>
    <row r="131" spans="1:14" outlineLevel="1" x14ac:dyDescent="0.3">
      <c r="A131" s="44" t="s">
        <v>219</v>
      </c>
      <c r="B131" s="72" t="s">
        <v>132</v>
      </c>
      <c r="C131" s="123"/>
      <c r="D131" s="123"/>
      <c r="E131" s="61"/>
      <c r="F131" s="129">
        <f t="shared" ref="F131:F136" si="10">IF($C$130=0,"",IF(C131="[for completion]","",C131/$C$130))</f>
        <v>0</v>
      </c>
      <c r="G131" s="129">
        <f t="shared" ref="G131:G136" si="11">IF($D$130=0,"",IF(D131="[for completion]","",D131/$D$130))</f>
        <v>0</v>
      </c>
      <c r="H131" s="42"/>
      <c r="L131" s="42"/>
      <c r="M131" s="42"/>
    </row>
    <row r="132" spans="1:14" outlineLevel="1" x14ac:dyDescent="0.3">
      <c r="A132" s="44" t="s">
        <v>220</v>
      </c>
      <c r="B132" s="72" t="s">
        <v>132</v>
      </c>
      <c r="C132" s="123"/>
      <c r="D132" s="123"/>
      <c r="E132" s="61"/>
      <c r="F132" s="129">
        <f t="shared" si="10"/>
        <v>0</v>
      </c>
      <c r="G132" s="129">
        <f t="shared" si="11"/>
        <v>0</v>
      </c>
      <c r="H132" s="42"/>
      <c r="L132" s="42"/>
      <c r="M132" s="42"/>
    </row>
    <row r="133" spans="1:14" outlineLevel="1" x14ac:dyDescent="0.3">
      <c r="A133" s="44" t="s">
        <v>221</v>
      </c>
      <c r="B133" s="72" t="s">
        <v>132</v>
      </c>
      <c r="C133" s="123"/>
      <c r="D133" s="123"/>
      <c r="E133" s="61"/>
      <c r="F133" s="129">
        <f t="shared" si="10"/>
        <v>0</v>
      </c>
      <c r="G133" s="129">
        <f t="shared" si="11"/>
        <v>0</v>
      </c>
      <c r="H133" s="42"/>
      <c r="L133" s="42"/>
      <c r="M133" s="42"/>
    </row>
    <row r="134" spans="1:14" outlineLevel="1" x14ac:dyDescent="0.3">
      <c r="A134" s="44" t="s">
        <v>222</v>
      </c>
      <c r="B134" s="72" t="s">
        <v>132</v>
      </c>
      <c r="C134" s="123"/>
      <c r="D134" s="123"/>
      <c r="E134" s="61"/>
      <c r="F134" s="129">
        <f t="shared" si="10"/>
        <v>0</v>
      </c>
      <c r="G134" s="129">
        <f t="shared" si="11"/>
        <v>0</v>
      </c>
      <c r="H134" s="42"/>
      <c r="L134" s="42"/>
      <c r="M134" s="42"/>
    </row>
    <row r="135" spans="1:14" outlineLevel="1" x14ac:dyDescent="0.3">
      <c r="A135" s="44" t="s">
        <v>223</v>
      </c>
      <c r="B135" s="72" t="s">
        <v>132</v>
      </c>
      <c r="C135" s="123"/>
      <c r="D135" s="123"/>
      <c r="E135" s="61"/>
      <c r="F135" s="129">
        <f t="shared" si="10"/>
        <v>0</v>
      </c>
      <c r="G135" s="129">
        <f t="shared" si="11"/>
        <v>0</v>
      </c>
      <c r="H135" s="42"/>
      <c r="L135" s="42"/>
      <c r="M135" s="42"/>
    </row>
    <row r="136" spans="1:14" outlineLevel="1" x14ac:dyDescent="0.3">
      <c r="A136" s="44" t="s">
        <v>224</v>
      </c>
      <c r="B136" s="72" t="s">
        <v>132</v>
      </c>
      <c r="C136" s="123"/>
      <c r="D136" s="123"/>
      <c r="E136" s="61"/>
      <c r="F136" s="129">
        <f t="shared" si="10"/>
        <v>0</v>
      </c>
      <c r="G136" s="129">
        <f t="shared" si="11"/>
        <v>0</v>
      </c>
      <c r="H136" s="42"/>
      <c r="L136" s="42"/>
      <c r="M136" s="42"/>
    </row>
    <row r="137" spans="1:14" ht="15" customHeight="1" x14ac:dyDescent="0.3">
      <c r="A137" s="63"/>
      <c r="B137" s="64" t="s">
        <v>225</v>
      </c>
      <c r="C137" s="66" t="s">
        <v>190</v>
      </c>
      <c r="D137" s="66" t="s">
        <v>191</v>
      </c>
      <c r="E137" s="65"/>
      <c r="F137" s="66" t="s">
        <v>192</v>
      </c>
      <c r="G137" s="66" t="s">
        <v>193</v>
      </c>
      <c r="H137" s="42"/>
      <c r="L137" s="42"/>
      <c r="M137" s="42"/>
    </row>
    <row r="138" spans="1:14" s="79" customFormat="1" x14ac:dyDescent="0.3">
      <c r="A138" s="44" t="s">
        <v>226</v>
      </c>
      <c r="B138" s="61" t="s">
        <v>195</v>
      </c>
      <c r="C138" s="123">
        <f>C112</f>
        <v>2882.4346160799973</v>
      </c>
      <c r="D138" s="123">
        <f>D112</f>
        <v>2882.4346160799973</v>
      </c>
      <c r="E138" s="69"/>
      <c r="F138" s="129">
        <f t="shared" ref="F138:F155" si="12">IF($C$156=0,"",IF(C138="[for completion]","",IF(C138="","",C138/$C$156)))</f>
        <v>4.5995967813158567E-2</v>
      </c>
      <c r="G138" s="129">
        <f t="shared" ref="G138:G155" si="13">IF($D$156=0,"",IF(D138="[for completion]","",IF(D138="","",D138/$D$156)))</f>
        <v>4.5995967813158567E-2</v>
      </c>
      <c r="H138" s="42"/>
      <c r="I138" s="44"/>
      <c r="J138" s="44"/>
      <c r="K138" s="44"/>
      <c r="L138" s="42"/>
      <c r="M138" s="42"/>
      <c r="N138" s="42"/>
    </row>
    <row r="139" spans="1:14" s="79" customFormat="1" x14ac:dyDescent="0.3">
      <c r="A139" s="44" t="s">
        <v>227</v>
      </c>
      <c r="B139" s="61" t="s">
        <v>1163</v>
      </c>
      <c r="C139" s="123">
        <f t="shared" ref="C139:D139" si="14">C113</f>
        <v>0</v>
      </c>
      <c r="D139" s="123">
        <f t="shared" si="14"/>
        <v>0</v>
      </c>
      <c r="E139" s="69"/>
      <c r="F139" s="129">
        <f t="shared" si="12"/>
        <v>0</v>
      </c>
      <c r="G139" s="129">
        <f t="shared" si="13"/>
        <v>0</v>
      </c>
      <c r="H139" s="42"/>
      <c r="I139" s="44"/>
      <c r="J139" s="44"/>
      <c r="K139" s="44"/>
      <c r="L139" s="42"/>
      <c r="M139" s="42"/>
      <c r="N139" s="42"/>
    </row>
    <row r="140" spans="1:14" s="79" customFormat="1" x14ac:dyDescent="0.3">
      <c r="A140" s="44" t="s">
        <v>228</v>
      </c>
      <c r="B140" s="61" t="s">
        <v>204</v>
      </c>
      <c r="C140" s="123">
        <f t="shared" ref="C140:D140" si="15">C114</f>
        <v>0</v>
      </c>
      <c r="D140" s="123">
        <f t="shared" si="15"/>
        <v>0</v>
      </c>
      <c r="E140" s="69"/>
      <c r="F140" s="129">
        <f t="shared" si="12"/>
        <v>0</v>
      </c>
      <c r="G140" s="129">
        <f t="shared" si="13"/>
        <v>0</v>
      </c>
      <c r="H140" s="42"/>
      <c r="I140" s="44"/>
      <c r="J140" s="44"/>
      <c r="K140" s="44"/>
      <c r="L140" s="42"/>
      <c r="M140" s="42"/>
      <c r="N140" s="42"/>
    </row>
    <row r="141" spans="1:14" s="79" customFormat="1" x14ac:dyDescent="0.3">
      <c r="A141" s="44" t="s">
        <v>229</v>
      </c>
      <c r="B141" s="61" t="s">
        <v>1164</v>
      </c>
      <c r="C141" s="123">
        <f t="shared" ref="C141:D141" si="16">C115</f>
        <v>0</v>
      </c>
      <c r="D141" s="123">
        <f t="shared" si="16"/>
        <v>0</v>
      </c>
      <c r="E141" s="69"/>
      <c r="F141" s="129">
        <f t="shared" si="12"/>
        <v>0</v>
      </c>
      <c r="G141" s="129">
        <f t="shared" si="13"/>
        <v>0</v>
      </c>
      <c r="H141" s="42"/>
      <c r="I141" s="44"/>
      <c r="J141" s="44"/>
      <c r="K141" s="44"/>
      <c r="L141" s="42"/>
      <c r="M141" s="42"/>
      <c r="N141" s="42"/>
    </row>
    <row r="142" spans="1:14" s="79" customFormat="1" x14ac:dyDescent="0.3">
      <c r="A142" s="44" t="s">
        <v>230</v>
      </c>
      <c r="B142" s="61" t="s">
        <v>1165</v>
      </c>
      <c r="C142" s="123">
        <f t="shared" ref="C142:D142" si="17">C116</f>
        <v>0</v>
      </c>
      <c r="D142" s="123">
        <f t="shared" si="17"/>
        <v>0</v>
      </c>
      <c r="E142" s="69"/>
      <c r="F142" s="129">
        <f t="shared" si="12"/>
        <v>0</v>
      </c>
      <c r="G142" s="129">
        <f t="shared" si="13"/>
        <v>0</v>
      </c>
      <c r="H142" s="42"/>
      <c r="I142" s="44"/>
      <c r="J142" s="44"/>
      <c r="K142" s="44"/>
      <c r="L142" s="42"/>
      <c r="M142" s="42"/>
      <c r="N142" s="42"/>
    </row>
    <row r="143" spans="1:14" s="79" customFormat="1" x14ac:dyDescent="0.3">
      <c r="A143" s="44" t="s">
        <v>231</v>
      </c>
      <c r="B143" s="61" t="s">
        <v>206</v>
      </c>
      <c r="C143" s="123">
        <f t="shared" ref="C143:D143" si="18">C117</f>
        <v>0</v>
      </c>
      <c r="D143" s="123">
        <f t="shared" si="18"/>
        <v>0</v>
      </c>
      <c r="E143" s="61"/>
      <c r="F143" s="129">
        <f t="shared" si="12"/>
        <v>0</v>
      </c>
      <c r="G143" s="129">
        <f t="shared" si="13"/>
        <v>0</v>
      </c>
      <c r="H143" s="42"/>
      <c r="I143" s="44"/>
      <c r="J143" s="44"/>
      <c r="K143" s="44"/>
      <c r="L143" s="42"/>
      <c r="M143" s="42"/>
      <c r="N143" s="42"/>
    </row>
    <row r="144" spans="1:14" x14ac:dyDescent="0.3">
      <c r="A144" s="44" t="s">
        <v>232</v>
      </c>
      <c r="B144" s="61" t="s">
        <v>208</v>
      </c>
      <c r="C144" s="123">
        <f t="shared" ref="C144:D144" si="19">C118</f>
        <v>59784.680636039731</v>
      </c>
      <c r="D144" s="123">
        <f t="shared" si="19"/>
        <v>59784.680636039731</v>
      </c>
      <c r="E144" s="61"/>
      <c r="F144" s="129">
        <f t="shared" si="12"/>
        <v>0.95400403218684138</v>
      </c>
      <c r="G144" s="129">
        <f t="shared" si="13"/>
        <v>0.95400403218684138</v>
      </c>
      <c r="H144" s="42"/>
      <c r="L144" s="42"/>
      <c r="M144" s="42"/>
    </row>
    <row r="145" spans="1:14" x14ac:dyDescent="0.3">
      <c r="A145" s="44" t="s">
        <v>233</v>
      </c>
      <c r="B145" s="61" t="s">
        <v>1166</v>
      </c>
      <c r="C145" s="123">
        <f t="shared" ref="C145:D145" si="20">C119</f>
        <v>0</v>
      </c>
      <c r="D145" s="123">
        <f t="shared" si="20"/>
        <v>0</v>
      </c>
      <c r="E145" s="61"/>
      <c r="F145" s="129">
        <f t="shared" si="12"/>
        <v>0</v>
      </c>
      <c r="G145" s="129">
        <f t="shared" si="13"/>
        <v>0</v>
      </c>
      <c r="H145" s="42"/>
      <c r="L145" s="42"/>
      <c r="M145" s="42"/>
      <c r="N145" s="73"/>
    </row>
    <row r="146" spans="1:14" x14ac:dyDescent="0.3">
      <c r="A146" s="44" t="s">
        <v>234</v>
      </c>
      <c r="B146" s="61" t="s">
        <v>210</v>
      </c>
      <c r="C146" s="123">
        <f t="shared" ref="C146:D146" si="21">C120</f>
        <v>0</v>
      </c>
      <c r="D146" s="123">
        <f t="shared" si="21"/>
        <v>0</v>
      </c>
      <c r="E146" s="61"/>
      <c r="F146" s="129">
        <f t="shared" si="12"/>
        <v>0</v>
      </c>
      <c r="G146" s="129">
        <f t="shared" si="13"/>
        <v>0</v>
      </c>
      <c r="H146" s="42"/>
      <c r="L146" s="42"/>
      <c r="M146" s="42"/>
      <c r="N146" s="73"/>
    </row>
    <row r="147" spans="1:14" x14ac:dyDescent="0.3">
      <c r="A147" s="44" t="s">
        <v>235</v>
      </c>
      <c r="B147" s="44" t="s">
        <v>2273</v>
      </c>
      <c r="C147" s="123">
        <f t="shared" ref="C147:D147" si="22">C121</f>
        <v>0</v>
      </c>
      <c r="D147" s="123">
        <f t="shared" si="22"/>
        <v>0</v>
      </c>
      <c r="F147" s="129">
        <f t="shared" si="12"/>
        <v>0</v>
      </c>
      <c r="G147" s="129">
        <f t="shared" si="13"/>
        <v>0</v>
      </c>
      <c r="H147" s="42"/>
      <c r="L147" s="42"/>
      <c r="M147" s="42"/>
      <c r="N147" s="73"/>
    </row>
    <row r="148" spans="1:14" x14ac:dyDescent="0.3">
      <c r="A148" s="44" t="s">
        <v>236</v>
      </c>
      <c r="B148" s="61" t="s">
        <v>1173</v>
      </c>
      <c r="C148" s="123">
        <f t="shared" ref="C148:D148" si="23">C122</f>
        <v>0</v>
      </c>
      <c r="D148" s="123">
        <f t="shared" si="23"/>
        <v>0</v>
      </c>
      <c r="E148" s="61"/>
      <c r="F148" s="129">
        <f t="shared" si="12"/>
        <v>0</v>
      </c>
      <c r="G148" s="129">
        <f t="shared" si="13"/>
        <v>0</v>
      </c>
      <c r="H148" s="42"/>
      <c r="L148" s="42"/>
      <c r="M148" s="42"/>
      <c r="N148" s="73"/>
    </row>
    <row r="149" spans="1:14" x14ac:dyDescent="0.3">
      <c r="A149" s="44" t="s">
        <v>237</v>
      </c>
      <c r="B149" s="61" t="s">
        <v>212</v>
      </c>
      <c r="C149" s="123">
        <f t="shared" ref="C149:D149" si="24">C123</f>
        <v>0</v>
      </c>
      <c r="D149" s="123">
        <f t="shared" si="24"/>
        <v>0</v>
      </c>
      <c r="E149" s="61"/>
      <c r="F149" s="129">
        <f t="shared" si="12"/>
        <v>0</v>
      </c>
      <c r="G149" s="129">
        <f t="shared" si="13"/>
        <v>0</v>
      </c>
      <c r="H149" s="42"/>
      <c r="L149" s="42"/>
      <c r="M149" s="42"/>
      <c r="N149" s="73"/>
    </row>
    <row r="150" spans="1:14" x14ac:dyDescent="0.3">
      <c r="A150" s="44" t="s">
        <v>238</v>
      </c>
      <c r="B150" s="61" t="s">
        <v>199</v>
      </c>
      <c r="C150" s="123">
        <f t="shared" ref="C150:D150" si="25">C124</f>
        <v>0</v>
      </c>
      <c r="D150" s="123">
        <f t="shared" si="25"/>
        <v>0</v>
      </c>
      <c r="E150" s="61"/>
      <c r="F150" s="129">
        <f t="shared" si="12"/>
        <v>0</v>
      </c>
      <c r="G150" s="129">
        <f t="shared" si="13"/>
        <v>0</v>
      </c>
      <c r="H150" s="42"/>
      <c r="L150" s="42"/>
      <c r="M150" s="42"/>
      <c r="N150" s="73"/>
    </row>
    <row r="151" spans="1:14" x14ac:dyDescent="0.3">
      <c r="A151" s="44" t="s">
        <v>239</v>
      </c>
      <c r="B151" s="40" t="s">
        <v>1168</v>
      </c>
      <c r="C151" s="123">
        <f t="shared" ref="C151:D151" si="26">C125</f>
        <v>0</v>
      </c>
      <c r="D151" s="123">
        <f t="shared" si="26"/>
        <v>0</v>
      </c>
      <c r="E151" s="61"/>
      <c r="F151" s="129">
        <f t="shared" si="12"/>
        <v>0</v>
      </c>
      <c r="G151" s="129">
        <f t="shared" si="13"/>
        <v>0</v>
      </c>
      <c r="H151" s="42"/>
      <c r="L151" s="42"/>
      <c r="M151" s="42"/>
      <c r="N151" s="73"/>
    </row>
    <row r="152" spans="1:14" x14ac:dyDescent="0.3">
      <c r="A152" s="44" t="s">
        <v>240</v>
      </c>
      <c r="B152" s="61" t="s">
        <v>214</v>
      </c>
      <c r="C152" s="123">
        <f t="shared" ref="C152:D152" si="27">C126</f>
        <v>0</v>
      </c>
      <c r="D152" s="123">
        <f t="shared" si="27"/>
        <v>0</v>
      </c>
      <c r="E152" s="61"/>
      <c r="F152" s="129">
        <f t="shared" si="12"/>
        <v>0</v>
      </c>
      <c r="G152" s="129">
        <f t="shared" si="13"/>
        <v>0</v>
      </c>
      <c r="H152" s="42"/>
      <c r="L152" s="42"/>
      <c r="M152" s="42"/>
      <c r="N152" s="73"/>
    </row>
    <row r="153" spans="1:14" x14ac:dyDescent="0.3">
      <c r="A153" s="44" t="s">
        <v>241</v>
      </c>
      <c r="B153" s="61" t="s">
        <v>216</v>
      </c>
      <c r="C153" s="123">
        <f t="shared" ref="C153:D153" si="28">C127</f>
        <v>0</v>
      </c>
      <c r="D153" s="123">
        <f t="shared" si="28"/>
        <v>0</v>
      </c>
      <c r="E153" s="61"/>
      <c r="F153" s="129">
        <f t="shared" si="12"/>
        <v>0</v>
      </c>
      <c r="G153" s="129">
        <f t="shared" si="13"/>
        <v>0</v>
      </c>
      <c r="H153" s="42"/>
      <c r="L153" s="42"/>
      <c r="M153" s="42"/>
      <c r="N153" s="73"/>
    </row>
    <row r="154" spans="1:14" x14ac:dyDescent="0.3">
      <c r="A154" s="44" t="s">
        <v>1170</v>
      </c>
      <c r="B154" s="61" t="s">
        <v>1167</v>
      </c>
      <c r="C154" s="123">
        <f t="shared" ref="C154:D154" si="29">C128</f>
        <v>0</v>
      </c>
      <c r="D154" s="123">
        <f t="shared" si="29"/>
        <v>0</v>
      </c>
      <c r="E154" s="61"/>
      <c r="F154" s="129">
        <f t="shared" si="12"/>
        <v>0</v>
      </c>
      <c r="G154" s="129">
        <f t="shared" si="13"/>
        <v>0</v>
      </c>
      <c r="H154" s="42"/>
      <c r="L154" s="42"/>
      <c r="M154" s="42"/>
      <c r="N154" s="73"/>
    </row>
    <row r="155" spans="1:14" x14ac:dyDescent="0.3">
      <c r="A155" s="44" t="s">
        <v>1174</v>
      </c>
      <c r="B155" s="61" t="s">
        <v>128</v>
      </c>
      <c r="C155" s="123">
        <f t="shared" ref="C155:D155" si="30">C129</f>
        <v>0</v>
      </c>
      <c r="D155" s="123">
        <f t="shared" si="30"/>
        <v>0</v>
      </c>
      <c r="E155" s="61"/>
      <c r="F155" s="129">
        <f t="shared" si="12"/>
        <v>0</v>
      </c>
      <c r="G155" s="129">
        <f t="shared" si="13"/>
        <v>0</v>
      </c>
      <c r="H155" s="42"/>
      <c r="L155" s="42"/>
      <c r="M155" s="42"/>
      <c r="N155" s="73"/>
    </row>
    <row r="156" spans="1:14" outlineLevel="1" x14ac:dyDescent="0.3">
      <c r="A156" s="44" t="s">
        <v>2275</v>
      </c>
      <c r="B156" s="77" t="s">
        <v>130</v>
      </c>
      <c r="C156" s="123">
        <f>SUM(C138:C155)</f>
        <v>62667.115252119729</v>
      </c>
      <c r="D156" s="123">
        <f>SUM(D138:D155)</f>
        <v>62667.115252119729</v>
      </c>
      <c r="E156" s="61"/>
      <c r="F156" s="122">
        <f>SUM(F138:F155)</f>
        <v>1</v>
      </c>
      <c r="G156" s="122">
        <f>SUM(G138:G155)</f>
        <v>1</v>
      </c>
      <c r="H156" s="42"/>
      <c r="L156" s="42"/>
      <c r="M156" s="42"/>
      <c r="N156" s="73"/>
    </row>
    <row r="157" spans="1:14" outlineLevel="1" x14ac:dyDescent="0.3">
      <c r="A157" s="44" t="s">
        <v>242</v>
      </c>
      <c r="B157" s="72" t="s">
        <v>132</v>
      </c>
      <c r="C157" s="123"/>
      <c r="D157" s="123"/>
      <c r="E157" s="61"/>
      <c r="F157" s="129" t="str">
        <f t="shared" ref="F157:F162" si="31">IF($C$156=0,"",IF(C157="[for completion]","",IF(C157="","",C157/$C$156)))</f>
        <v/>
      </c>
      <c r="G157" s="129" t="str">
        <f t="shared" ref="G157:G162" si="32">IF($D$156=0,"",IF(D157="[for completion]","",IF(D157="","",D157/$D$156)))</f>
        <v/>
      </c>
      <c r="H157" s="42"/>
      <c r="L157" s="42"/>
      <c r="M157" s="42"/>
      <c r="N157" s="73"/>
    </row>
    <row r="158" spans="1:14" outlineLevel="1" x14ac:dyDescent="0.3">
      <c r="A158" s="44" t="s">
        <v>243</v>
      </c>
      <c r="B158" s="72" t="s">
        <v>132</v>
      </c>
      <c r="C158" s="123"/>
      <c r="D158" s="123"/>
      <c r="E158" s="61"/>
      <c r="F158" s="129" t="str">
        <f t="shared" si="31"/>
        <v/>
      </c>
      <c r="G158" s="129" t="str">
        <f t="shared" si="32"/>
        <v/>
      </c>
      <c r="H158" s="42"/>
      <c r="L158" s="42"/>
      <c r="M158" s="42"/>
      <c r="N158" s="73"/>
    </row>
    <row r="159" spans="1:14" outlineLevel="1" x14ac:dyDescent="0.3">
      <c r="A159" s="44" t="s">
        <v>244</v>
      </c>
      <c r="B159" s="72" t="s">
        <v>132</v>
      </c>
      <c r="C159" s="123"/>
      <c r="D159" s="123"/>
      <c r="E159" s="61"/>
      <c r="F159" s="129" t="str">
        <f t="shared" si="31"/>
        <v/>
      </c>
      <c r="G159" s="129" t="str">
        <f t="shared" si="32"/>
        <v/>
      </c>
      <c r="H159" s="42"/>
      <c r="L159" s="42"/>
      <c r="M159" s="42"/>
      <c r="N159" s="73"/>
    </row>
    <row r="160" spans="1:14" outlineLevel="1" x14ac:dyDescent="0.3">
      <c r="A160" s="44" t="s">
        <v>245</v>
      </c>
      <c r="B160" s="72" t="s">
        <v>132</v>
      </c>
      <c r="C160" s="123"/>
      <c r="D160" s="123"/>
      <c r="E160" s="61"/>
      <c r="F160" s="129" t="str">
        <f t="shared" si="31"/>
        <v/>
      </c>
      <c r="G160" s="129" t="str">
        <f t="shared" si="32"/>
        <v/>
      </c>
      <c r="H160" s="42"/>
      <c r="L160" s="42"/>
      <c r="M160" s="42"/>
      <c r="N160" s="73"/>
    </row>
    <row r="161" spans="1:14" outlineLevel="1" x14ac:dyDescent="0.3">
      <c r="A161" s="44" t="s">
        <v>246</v>
      </c>
      <c r="B161" s="72" t="s">
        <v>132</v>
      </c>
      <c r="C161" s="123"/>
      <c r="D161" s="123"/>
      <c r="E161" s="61"/>
      <c r="F161" s="129" t="str">
        <f t="shared" si="31"/>
        <v/>
      </c>
      <c r="G161" s="129" t="str">
        <f t="shared" si="32"/>
        <v/>
      </c>
      <c r="H161" s="42"/>
      <c r="L161" s="42"/>
      <c r="M161" s="42"/>
      <c r="N161" s="73"/>
    </row>
    <row r="162" spans="1:14" outlineLevel="1" x14ac:dyDescent="0.3">
      <c r="A162" s="44" t="s">
        <v>247</v>
      </c>
      <c r="B162" s="72" t="s">
        <v>132</v>
      </c>
      <c r="C162" s="123"/>
      <c r="D162" s="123"/>
      <c r="E162" s="61"/>
      <c r="F162" s="129" t="str">
        <f t="shared" si="31"/>
        <v/>
      </c>
      <c r="G162" s="129" t="str">
        <f t="shared" si="32"/>
        <v/>
      </c>
      <c r="H162" s="42"/>
      <c r="L162" s="42"/>
      <c r="M162" s="42"/>
      <c r="N162" s="73"/>
    </row>
    <row r="163" spans="1:14" ht="15" customHeight="1" x14ac:dyDescent="0.3">
      <c r="A163" s="63"/>
      <c r="B163" s="64" t="s">
        <v>248</v>
      </c>
      <c r="C163" s="103" t="s">
        <v>190</v>
      </c>
      <c r="D163" s="103" t="s">
        <v>191</v>
      </c>
      <c r="E163" s="65"/>
      <c r="F163" s="103" t="s">
        <v>192</v>
      </c>
      <c r="G163" s="103" t="s">
        <v>193</v>
      </c>
      <c r="H163" s="42"/>
      <c r="L163" s="42"/>
      <c r="M163" s="42"/>
      <c r="N163" s="73"/>
    </row>
    <row r="164" spans="1:14" x14ac:dyDescent="0.3">
      <c r="A164" s="44" t="s">
        <v>250</v>
      </c>
      <c r="B164" s="42" t="s">
        <v>251</v>
      </c>
      <c r="C164" s="123">
        <v>3.3905172600000002</v>
      </c>
      <c r="D164" s="123">
        <f>C164</f>
        <v>3.3905172600000002</v>
      </c>
      <c r="E164" s="81"/>
      <c r="F164" s="129">
        <f>IF($C$167=0,"",IF(C164="[for completion]","",IF(C164="","",C164/$C$167)))</f>
        <v>5.4103611541067616E-5</v>
      </c>
      <c r="G164" s="129">
        <f>IF($D$167=0,"",IF(D164="[for completion]","",IF(D164="","",D164/$D$167)))</f>
        <v>5.4103611541067616E-5</v>
      </c>
      <c r="H164" s="42"/>
      <c r="L164" s="42"/>
      <c r="M164" s="42"/>
      <c r="N164" s="73"/>
    </row>
    <row r="165" spans="1:14" x14ac:dyDescent="0.3">
      <c r="A165" s="44" t="s">
        <v>252</v>
      </c>
      <c r="B165" s="42" t="s">
        <v>253</v>
      </c>
      <c r="C165" s="123">
        <v>62663.724734859745</v>
      </c>
      <c r="D165" s="123">
        <f t="shared" ref="D165:D166" si="33">C165</f>
        <v>62663.724734859745</v>
      </c>
      <c r="E165" s="81"/>
      <c r="F165" s="129">
        <f>IF($C$167=0,"",IF(C165="[for completion]","",IF(C165="","",C165/$C$167)))</f>
        <v>0.99994589638845899</v>
      </c>
      <c r="G165" s="129">
        <f>IF($D$167=0,"",IF(D165="[for completion]","",IF(D165="","",D165/$D$167)))</f>
        <v>0.99994589638845899</v>
      </c>
      <c r="H165" s="42"/>
      <c r="L165" s="42"/>
      <c r="M165" s="42"/>
      <c r="N165" s="73"/>
    </row>
    <row r="166" spans="1:14" x14ac:dyDescent="0.3">
      <c r="A166" s="44" t="s">
        <v>254</v>
      </c>
      <c r="B166" s="42" t="s">
        <v>128</v>
      </c>
      <c r="C166" s="123"/>
      <c r="D166" s="123">
        <f t="shared" si="33"/>
        <v>0</v>
      </c>
      <c r="E166" s="81"/>
      <c r="F166" s="129" t="str">
        <f>IF($C$167=0,"",IF(C166="[for completion]","",IF(C166="","",C166/$C$167)))</f>
        <v/>
      </c>
      <c r="G166" s="129">
        <f>IF($D$167=0,"",IF(D166="[for completion]","",IF(D166="","",D166/$D$167)))</f>
        <v>0</v>
      </c>
      <c r="H166" s="42"/>
      <c r="L166" s="42"/>
      <c r="M166" s="42"/>
      <c r="N166" s="73"/>
    </row>
    <row r="167" spans="1:14" x14ac:dyDescent="0.3">
      <c r="A167" s="44" t="s">
        <v>255</v>
      </c>
      <c r="B167" s="82" t="s">
        <v>130</v>
      </c>
      <c r="C167" s="132">
        <f>SUM(C164:C166)</f>
        <v>62667.115252119744</v>
      </c>
      <c r="D167" s="132">
        <f>SUM(D164:D166)</f>
        <v>62667.115252119744</v>
      </c>
      <c r="E167" s="81"/>
      <c r="F167" s="131">
        <f>SUM(F164:F166)</f>
        <v>1</v>
      </c>
      <c r="G167" s="131">
        <f>SUM(G164:G166)</f>
        <v>1</v>
      </c>
      <c r="H167" s="42"/>
      <c r="L167" s="42"/>
      <c r="M167" s="42"/>
      <c r="N167" s="73"/>
    </row>
    <row r="168" spans="1:14" outlineLevel="1" x14ac:dyDescent="0.3">
      <c r="A168" s="44" t="s">
        <v>256</v>
      </c>
      <c r="B168" s="82"/>
      <c r="C168" s="132"/>
      <c r="D168" s="132"/>
      <c r="E168" s="81"/>
      <c r="F168" s="81"/>
      <c r="G168" s="40"/>
      <c r="H168" s="42"/>
      <c r="L168" s="42"/>
      <c r="M168" s="42"/>
      <c r="N168" s="73"/>
    </row>
    <row r="169" spans="1:14" outlineLevel="1" x14ac:dyDescent="0.3">
      <c r="A169" s="44" t="s">
        <v>257</v>
      </c>
      <c r="B169" s="82"/>
      <c r="C169" s="132"/>
      <c r="D169" s="132"/>
      <c r="E169" s="81"/>
      <c r="F169" s="81"/>
      <c r="G169" s="40"/>
      <c r="H169" s="42"/>
      <c r="L169" s="42"/>
      <c r="M169" s="42"/>
      <c r="N169" s="73"/>
    </row>
    <row r="170" spans="1:14" outlineLevel="1" x14ac:dyDescent="0.3">
      <c r="A170" s="44" t="s">
        <v>258</v>
      </c>
      <c r="B170" s="82"/>
      <c r="C170" s="132"/>
      <c r="D170" s="132"/>
      <c r="E170" s="81"/>
      <c r="F170" s="81"/>
      <c r="G170" s="40"/>
      <c r="H170" s="42"/>
      <c r="L170" s="42"/>
      <c r="M170" s="42"/>
      <c r="N170" s="73"/>
    </row>
    <row r="171" spans="1:14" outlineLevel="1" x14ac:dyDescent="0.3">
      <c r="A171" s="44" t="s">
        <v>259</v>
      </c>
      <c r="B171" s="82"/>
      <c r="C171" s="132"/>
      <c r="D171" s="132"/>
      <c r="E171" s="81"/>
      <c r="F171" s="81"/>
      <c r="G171" s="40"/>
      <c r="H171" s="42"/>
      <c r="L171" s="42"/>
      <c r="M171" s="42"/>
      <c r="N171" s="73"/>
    </row>
    <row r="172" spans="1:14" outlineLevel="1" x14ac:dyDescent="0.3">
      <c r="A172" s="44" t="s">
        <v>260</v>
      </c>
      <c r="B172" s="82"/>
      <c r="C172" s="132"/>
      <c r="D172" s="132"/>
      <c r="E172" s="81"/>
      <c r="F172" s="81"/>
      <c r="G172" s="40"/>
      <c r="H172" s="42"/>
      <c r="L172" s="42"/>
      <c r="M172" s="42"/>
      <c r="N172" s="73"/>
    </row>
    <row r="173" spans="1:14" ht="15" customHeight="1" x14ac:dyDescent="0.3">
      <c r="A173" s="63"/>
      <c r="B173" s="64" t="s">
        <v>261</v>
      </c>
      <c r="C173" s="63" t="s">
        <v>98</v>
      </c>
      <c r="D173" s="63"/>
      <c r="E173" s="65"/>
      <c r="F173" s="66" t="s">
        <v>262</v>
      </c>
      <c r="G173" s="66"/>
      <c r="H173" s="42"/>
      <c r="L173" s="42"/>
      <c r="M173" s="42"/>
      <c r="N173" s="73"/>
    </row>
    <row r="174" spans="1:14" ht="15" customHeight="1" x14ac:dyDescent="0.3">
      <c r="A174" s="44" t="s">
        <v>263</v>
      </c>
      <c r="B174" s="61" t="s">
        <v>264</v>
      </c>
      <c r="C174" s="123">
        <v>435.1593831356048</v>
      </c>
      <c r="D174" s="58"/>
      <c r="E174" s="50"/>
      <c r="F174" s="129">
        <f>IF($C$179=0,"",IF(C174="[for completion]","",C174/$C$179))</f>
        <v>2.3083848811650588E-2</v>
      </c>
      <c r="G174" s="69"/>
      <c r="H174" s="42"/>
      <c r="L174" s="42"/>
      <c r="M174" s="42"/>
      <c r="N174" s="73"/>
    </row>
    <row r="175" spans="1:14" ht="30.75" customHeight="1" x14ac:dyDescent="0.3">
      <c r="A175" s="44" t="s">
        <v>9</v>
      </c>
      <c r="B175" s="61" t="s">
        <v>982</v>
      </c>
      <c r="C175" s="123">
        <v>997.95601042238241</v>
      </c>
      <c r="E175" s="71"/>
      <c r="F175" s="129">
        <f>IF($C$179=0,"",IF(C175="[for completion]","",C175/$C$179))</f>
        <v>5.293845555914295E-2</v>
      </c>
      <c r="G175" s="69"/>
      <c r="H175" s="42"/>
      <c r="L175" s="42"/>
      <c r="M175" s="42"/>
      <c r="N175" s="73"/>
    </row>
    <row r="176" spans="1:14" x14ac:dyDescent="0.3">
      <c r="A176" s="44" t="s">
        <v>265</v>
      </c>
      <c r="B176" s="61" t="s">
        <v>266</v>
      </c>
      <c r="C176" s="123">
        <v>733.09613945125125</v>
      </c>
      <c r="E176" s="71"/>
      <c r="F176" s="129"/>
      <c r="G176" s="69"/>
      <c r="H176" s="42"/>
      <c r="L176" s="42"/>
      <c r="M176" s="42"/>
      <c r="N176" s="73"/>
    </row>
    <row r="177" spans="1:14" x14ac:dyDescent="0.3">
      <c r="A177" s="44" t="s">
        <v>267</v>
      </c>
      <c r="B177" s="61" t="s">
        <v>268</v>
      </c>
      <c r="C177" s="123">
        <v>16685.037523689516</v>
      </c>
      <c r="E177" s="71"/>
      <c r="F177" s="129">
        <f t="shared" ref="F177:F187" si="34">IF($C$179=0,"",IF(C177="[for completion]","",C177/$C$179))</f>
        <v>0.88508923061310474</v>
      </c>
      <c r="G177" s="69"/>
      <c r="H177" s="42"/>
      <c r="L177" s="42"/>
      <c r="M177" s="42"/>
      <c r="N177" s="73"/>
    </row>
    <row r="178" spans="1:14" x14ac:dyDescent="0.3">
      <c r="A178" s="44" t="s">
        <v>269</v>
      </c>
      <c r="B178" s="61" t="s">
        <v>128</v>
      </c>
      <c r="C178" s="123">
        <v>0</v>
      </c>
      <c r="E178" s="71"/>
      <c r="F178" s="129">
        <f t="shared" si="34"/>
        <v>0</v>
      </c>
      <c r="G178" s="69"/>
      <c r="H178" s="42"/>
      <c r="L178" s="42"/>
      <c r="M178" s="42"/>
      <c r="N178" s="73"/>
    </row>
    <row r="179" spans="1:14" x14ac:dyDescent="0.3">
      <c r="A179" s="44" t="s">
        <v>10</v>
      </c>
      <c r="B179" s="77" t="s">
        <v>130</v>
      </c>
      <c r="C179" s="125">
        <f>SUM(C174:C178)</f>
        <v>18851.249056698754</v>
      </c>
      <c r="E179" s="71"/>
      <c r="F179" s="130">
        <f>SUM(F174:F178)</f>
        <v>0.96111153498389823</v>
      </c>
      <c r="G179" s="69"/>
      <c r="H179" s="42"/>
      <c r="L179" s="42"/>
      <c r="M179" s="42"/>
      <c r="N179" s="73"/>
    </row>
    <row r="180" spans="1:14" outlineLevel="1" x14ac:dyDescent="0.3">
      <c r="A180" s="44" t="s">
        <v>270</v>
      </c>
      <c r="B180" s="83" t="s">
        <v>271</v>
      </c>
      <c r="C180" s="132"/>
      <c r="E180" s="71"/>
      <c r="F180" s="129">
        <f t="shared" si="34"/>
        <v>0</v>
      </c>
      <c r="G180" s="69"/>
      <c r="H180" s="42"/>
      <c r="L180" s="42"/>
      <c r="M180" s="42"/>
      <c r="N180" s="73"/>
    </row>
    <row r="181" spans="1:14" s="83" customFormat="1" ht="28.8" outlineLevel="1" x14ac:dyDescent="0.3">
      <c r="A181" s="44" t="s">
        <v>272</v>
      </c>
      <c r="B181" s="83" t="s">
        <v>273</v>
      </c>
      <c r="C181" s="133"/>
      <c r="F181" s="129">
        <f t="shared" si="34"/>
        <v>0</v>
      </c>
    </row>
    <row r="182" spans="1:14" ht="28.8" outlineLevel="1" x14ac:dyDescent="0.3">
      <c r="A182" s="44" t="s">
        <v>274</v>
      </c>
      <c r="B182" s="83" t="s">
        <v>275</v>
      </c>
      <c r="C182" s="123"/>
      <c r="E182" s="71"/>
      <c r="F182" s="129">
        <f t="shared" si="34"/>
        <v>0</v>
      </c>
      <c r="G182" s="69"/>
      <c r="H182" s="42"/>
      <c r="L182" s="42"/>
      <c r="M182" s="42"/>
      <c r="N182" s="73"/>
    </row>
    <row r="183" spans="1:14" outlineLevel="1" x14ac:dyDescent="0.3">
      <c r="A183" s="44" t="s">
        <v>276</v>
      </c>
      <c r="B183" s="83" t="s">
        <v>277</v>
      </c>
      <c r="C183" s="123"/>
      <c r="E183" s="71"/>
      <c r="F183" s="129">
        <f t="shared" si="34"/>
        <v>0</v>
      </c>
      <c r="G183" s="69"/>
      <c r="H183" s="42"/>
      <c r="L183" s="42"/>
      <c r="M183" s="42"/>
      <c r="N183" s="73"/>
    </row>
    <row r="184" spans="1:14" s="83" customFormat="1" outlineLevel="1" x14ac:dyDescent="0.3">
      <c r="A184" s="44" t="s">
        <v>278</v>
      </c>
      <c r="B184" s="83" t="s">
        <v>279</v>
      </c>
      <c r="C184" s="133"/>
      <c r="F184" s="129">
        <f t="shared" si="34"/>
        <v>0</v>
      </c>
    </row>
    <row r="185" spans="1:14" outlineLevel="1" x14ac:dyDescent="0.3">
      <c r="A185" s="44" t="s">
        <v>280</v>
      </c>
      <c r="B185" s="83" t="s">
        <v>281</v>
      </c>
      <c r="C185" s="123"/>
      <c r="E185" s="71"/>
      <c r="F185" s="129">
        <f t="shared" si="34"/>
        <v>0</v>
      </c>
      <c r="G185" s="69"/>
      <c r="H185" s="42"/>
      <c r="L185" s="42"/>
      <c r="M185" s="42"/>
      <c r="N185" s="73"/>
    </row>
    <row r="186" spans="1:14" outlineLevel="1" x14ac:dyDescent="0.3">
      <c r="A186" s="44" t="s">
        <v>282</v>
      </c>
      <c r="B186" s="83" t="s">
        <v>283</v>
      </c>
      <c r="C186" s="123"/>
      <c r="E186" s="71"/>
      <c r="F186" s="129">
        <f t="shared" si="34"/>
        <v>0</v>
      </c>
      <c r="G186" s="69"/>
      <c r="H186" s="42"/>
      <c r="L186" s="42"/>
      <c r="M186" s="42"/>
      <c r="N186" s="73"/>
    </row>
    <row r="187" spans="1:14" outlineLevel="1" x14ac:dyDescent="0.3">
      <c r="A187" s="44" t="s">
        <v>284</v>
      </c>
      <c r="B187" s="83" t="s">
        <v>285</v>
      </c>
      <c r="C187" s="123"/>
      <c r="E187" s="71"/>
      <c r="F187" s="129">
        <f t="shared" si="34"/>
        <v>0</v>
      </c>
      <c r="G187" s="69"/>
      <c r="H187" s="42"/>
      <c r="L187" s="42"/>
      <c r="M187" s="42"/>
      <c r="N187" s="73"/>
    </row>
    <row r="188" spans="1:14" outlineLevel="1" x14ac:dyDescent="0.3">
      <c r="A188" s="44" t="s">
        <v>286</v>
      </c>
      <c r="B188" s="83"/>
      <c r="E188" s="71"/>
      <c r="F188" s="69"/>
      <c r="G188" s="69"/>
      <c r="H188" s="42"/>
      <c r="L188" s="42"/>
      <c r="M188" s="42"/>
      <c r="N188" s="73"/>
    </row>
    <row r="189" spans="1:14" outlineLevel="1" x14ac:dyDescent="0.3">
      <c r="A189" s="44" t="s">
        <v>287</v>
      </c>
      <c r="B189" s="83"/>
      <c r="E189" s="71"/>
      <c r="F189" s="69"/>
      <c r="G189" s="69"/>
      <c r="H189" s="42"/>
      <c r="L189" s="42"/>
      <c r="M189" s="42"/>
      <c r="N189" s="73"/>
    </row>
    <row r="190" spans="1:14" outlineLevel="1" x14ac:dyDescent="0.3">
      <c r="A190" s="44" t="s">
        <v>288</v>
      </c>
      <c r="B190" s="83"/>
      <c r="E190" s="71"/>
      <c r="F190" s="69"/>
      <c r="G190" s="69"/>
      <c r="H190" s="42"/>
      <c r="L190" s="42"/>
      <c r="M190" s="42"/>
      <c r="N190" s="73"/>
    </row>
    <row r="191" spans="1:14" outlineLevel="1" x14ac:dyDescent="0.3">
      <c r="A191" s="44" t="s">
        <v>289</v>
      </c>
      <c r="B191" s="72"/>
      <c r="E191" s="71"/>
      <c r="F191" s="69"/>
      <c r="G191" s="69"/>
      <c r="H191" s="42"/>
      <c r="L191" s="42"/>
      <c r="M191" s="42"/>
      <c r="N191" s="73"/>
    </row>
    <row r="192" spans="1:14" ht="15" customHeight="1" x14ac:dyDescent="0.3">
      <c r="A192" s="63"/>
      <c r="B192" s="64" t="s">
        <v>290</v>
      </c>
      <c r="C192" s="63" t="s">
        <v>98</v>
      </c>
      <c r="D192" s="63"/>
      <c r="E192" s="65"/>
      <c r="F192" s="66" t="s">
        <v>262</v>
      </c>
      <c r="G192" s="66"/>
      <c r="H192" s="42"/>
      <c r="L192" s="42"/>
      <c r="M192" s="42"/>
      <c r="N192" s="73"/>
    </row>
    <row r="193" spans="1:14" x14ac:dyDescent="0.3">
      <c r="A193" s="44" t="s">
        <v>291</v>
      </c>
      <c r="B193" s="61" t="s">
        <v>292</v>
      </c>
      <c r="C193" s="123">
        <v>13026.974137893754</v>
      </c>
      <c r="E193" s="68"/>
      <c r="F193" s="129">
        <f t="shared" ref="F193:F206" si="35">IF($C$208=0,"",IF(C193="[for completion]","",C193/$C$208))</f>
        <v>0.6910403707845898</v>
      </c>
      <c r="G193" s="69"/>
      <c r="H193" s="42"/>
      <c r="L193" s="42"/>
      <c r="M193" s="42"/>
      <c r="N193" s="73"/>
    </row>
    <row r="194" spans="1:14" x14ac:dyDescent="0.3">
      <c r="A194" s="44" t="s">
        <v>293</v>
      </c>
      <c r="B194" s="61" t="s">
        <v>294</v>
      </c>
      <c r="C194" s="123">
        <v>5410.2491734841205</v>
      </c>
      <c r="E194" s="71"/>
      <c r="F194" s="129">
        <f t="shared" si="35"/>
        <v>0.28699685401279024</v>
      </c>
      <c r="G194" s="71"/>
      <c r="H194" s="42"/>
      <c r="L194" s="42"/>
      <c r="M194" s="42"/>
      <c r="N194" s="73"/>
    </row>
    <row r="195" spans="1:14" x14ac:dyDescent="0.3">
      <c r="A195" s="44" t="s">
        <v>295</v>
      </c>
      <c r="B195" s="61" t="s">
        <v>296</v>
      </c>
      <c r="C195" s="123">
        <v>389.99752604323783</v>
      </c>
      <c r="E195" s="71"/>
      <c r="F195" s="129">
        <f t="shared" si="35"/>
        <v>2.0688153069870617E-2</v>
      </c>
      <c r="G195" s="71"/>
      <c r="H195" s="42"/>
      <c r="L195" s="42"/>
      <c r="M195" s="42"/>
      <c r="N195" s="73"/>
    </row>
    <row r="196" spans="1:14" x14ac:dyDescent="0.3">
      <c r="A196" s="44" t="s">
        <v>297</v>
      </c>
      <c r="B196" s="61" t="s">
        <v>298</v>
      </c>
      <c r="C196" s="123">
        <v>24.0282192776397</v>
      </c>
      <c r="E196" s="71"/>
      <c r="F196" s="129">
        <f t="shared" si="35"/>
        <v>1.2746221327494119E-3</v>
      </c>
      <c r="G196" s="71"/>
      <c r="H196" s="42"/>
      <c r="L196" s="42"/>
      <c r="M196" s="42"/>
      <c r="N196" s="73"/>
    </row>
    <row r="197" spans="1:14" x14ac:dyDescent="0.3">
      <c r="A197" s="44" t="s">
        <v>299</v>
      </c>
      <c r="B197" s="61" t="s">
        <v>300</v>
      </c>
      <c r="C197" s="123"/>
      <c r="E197" s="71"/>
      <c r="F197" s="129">
        <f t="shared" si="35"/>
        <v>0</v>
      </c>
      <c r="G197" s="71"/>
      <c r="H197" s="42"/>
      <c r="L197" s="42"/>
      <c r="M197" s="42"/>
      <c r="N197" s="73"/>
    </row>
    <row r="198" spans="1:14" x14ac:dyDescent="0.3">
      <c r="A198" s="44" t="s">
        <v>301</v>
      </c>
      <c r="B198" s="61" t="s">
        <v>302</v>
      </c>
      <c r="C198" s="123"/>
      <c r="E198" s="71"/>
      <c r="F198" s="129">
        <f t="shared" si="35"/>
        <v>0</v>
      </c>
      <c r="G198" s="71"/>
      <c r="H198" s="42"/>
      <c r="L198" s="42"/>
      <c r="M198" s="42"/>
      <c r="N198" s="73"/>
    </row>
    <row r="199" spans="1:14" x14ac:dyDescent="0.3">
      <c r="A199" s="44" t="s">
        <v>303</v>
      </c>
      <c r="B199" s="61" t="s">
        <v>304</v>
      </c>
      <c r="C199" s="123"/>
      <c r="E199" s="71"/>
      <c r="F199" s="129">
        <f t="shared" si="35"/>
        <v>0</v>
      </c>
      <c r="G199" s="71"/>
      <c r="H199" s="42"/>
      <c r="L199" s="42"/>
      <c r="M199" s="42"/>
      <c r="N199" s="73"/>
    </row>
    <row r="200" spans="1:14" x14ac:dyDescent="0.3">
      <c r="A200" s="44" t="s">
        <v>305</v>
      </c>
      <c r="B200" s="61" t="s">
        <v>12</v>
      </c>
      <c r="C200" s="123"/>
      <c r="E200" s="71"/>
      <c r="F200" s="129">
        <f t="shared" si="35"/>
        <v>0</v>
      </c>
      <c r="G200" s="71"/>
      <c r="H200" s="42"/>
      <c r="L200" s="42"/>
      <c r="M200" s="42"/>
      <c r="N200" s="73"/>
    </row>
    <row r="201" spans="1:14" x14ac:dyDescent="0.3">
      <c r="A201" s="44" t="s">
        <v>306</v>
      </c>
      <c r="B201" s="61" t="s">
        <v>307</v>
      </c>
      <c r="C201" s="123"/>
      <c r="E201" s="71"/>
      <c r="F201" s="129">
        <f t="shared" si="35"/>
        <v>0</v>
      </c>
      <c r="G201" s="71"/>
      <c r="H201" s="42"/>
      <c r="L201" s="42"/>
      <c r="M201" s="42"/>
      <c r="N201" s="73"/>
    </row>
    <row r="202" spans="1:14" x14ac:dyDescent="0.3">
      <c r="A202" s="44" t="s">
        <v>308</v>
      </c>
      <c r="B202" s="61" t="s">
        <v>309</v>
      </c>
      <c r="C202" s="123"/>
      <c r="E202" s="71"/>
      <c r="F202" s="129">
        <f t="shared" si="35"/>
        <v>0</v>
      </c>
      <c r="G202" s="71"/>
      <c r="H202" s="42"/>
      <c r="L202" s="42"/>
      <c r="M202" s="42"/>
      <c r="N202" s="73"/>
    </row>
    <row r="203" spans="1:14" x14ac:dyDescent="0.3">
      <c r="A203" s="44" t="s">
        <v>310</v>
      </c>
      <c r="B203" s="61" t="s">
        <v>311</v>
      </c>
      <c r="C203" s="123"/>
      <c r="E203" s="71"/>
      <c r="F203" s="129">
        <f t="shared" si="35"/>
        <v>0</v>
      </c>
      <c r="G203" s="71"/>
      <c r="H203" s="42"/>
      <c r="L203" s="42"/>
      <c r="M203" s="42"/>
      <c r="N203" s="73"/>
    </row>
    <row r="204" spans="1:14" x14ac:dyDescent="0.3">
      <c r="A204" s="44" t="s">
        <v>312</v>
      </c>
      <c r="B204" s="61" t="s">
        <v>313</v>
      </c>
      <c r="C204" s="123"/>
      <c r="E204" s="71"/>
      <c r="F204" s="129">
        <f t="shared" si="35"/>
        <v>0</v>
      </c>
      <c r="G204" s="71"/>
      <c r="H204" s="42"/>
      <c r="L204" s="42"/>
      <c r="M204" s="42"/>
      <c r="N204" s="73"/>
    </row>
    <row r="205" spans="1:14" x14ac:dyDescent="0.3">
      <c r="A205" s="44" t="s">
        <v>314</v>
      </c>
      <c r="B205" s="61" t="s">
        <v>315</v>
      </c>
      <c r="C205" s="123"/>
      <c r="E205" s="71"/>
      <c r="F205" s="129">
        <f t="shared" si="35"/>
        <v>0</v>
      </c>
      <c r="G205" s="71"/>
      <c r="H205" s="42"/>
      <c r="L205" s="42"/>
      <c r="M205" s="42"/>
      <c r="N205" s="73"/>
    </row>
    <row r="206" spans="1:14" x14ac:dyDescent="0.3">
      <c r="A206" s="44" t="s">
        <v>316</v>
      </c>
      <c r="B206" s="61" t="s">
        <v>128</v>
      </c>
      <c r="C206" s="123"/>
      <c r="E206" s="71"/>
      <c r="F206" s="129">
        <f t="shared" si="35"/>
        <v>0</v>
      </c>
      <c r="G206" s="71"/>
      <c r="H206" s="42"/>
      <c r="L206" s="42"/>
      <c r="M206" s="42"/>
      <c r="N206" s="73"/>
    </row>
    <row r="207" spans="1:14" x14ac:dyDescent="0.3">
      <c r="A207" s="44" t="s">
        <v>317</v>
      </c>
      <c r="B207" s="70" t="s">
        <v>318</v>
      </c>
      <c r="C207" s="123"/>
      <c r="E207" s="71"/>
      <c r="F207" s="129"/>
      <c r="G207" s="71"/>
      <c r="H207" s="42"/>
      <c r="L207" s="42"/>
      <c r="M207" s="42"/>
      <c r="N207" s="73"/>
    </row>
    <row r="208" spans="1:14" x14ac:dyDescent="0.3">
      <c r="A208" s="44" t="s">
        <v>319</v>
      </c>
      <c r="B208" s="77" t="s">
        <v>130</v>
      </c>
      <c r="C208" s="125">
        <f>SUM(C193:C206)</f>
        <v>18851.249056698751</v>
      </c>
      <c r="D208" s="61"/>
      <c r="E208" s="71"/>
      <c r="F208" s="130">
        <f>SUM(F193:F206)</f>
        <v>1</v>
      </c>
      <c r="G208" s="71"/>
      <c r="H208" s="42"/>
      <c r="L208" s="42"/>
      <c r="M208" s="42"/>
      <c r="N208" s="73"/>
    </row>
    <row r="209" spans="1:14" outlineLevel="1" x14ac:dyDescent="0.3">
      <c r="A209" s="44" t="s">
        <v>320</v>
      </c>
      <c r="B209" s="72" t="s">
        <v>132</v>
      </c>
      <c r="C209" s="123"/>
      <c r="E209" s="71"/>
      <c r="F209" s="129">
        <f>IF($C$208=0,"",IF(C209="[for completion]","",C209/$C$208))</f>
        <v>0</v>
      </c>
      <c r="G209" s="71"/>
      <c r="H209" s="42"/>
      <c r="L209" s="42"/>
      <c r="M209" s="42"/>
      <c r="N209" s="73"/>
    </row>
    <row r="210" spans="1:14" outlineLevel="1" x14ac:dyDescent="0.3">
      <c r="A210" s="44" t="s">
        <v>321</v>
      </c>
      <c r="B210" s="72" t="s">
        <v>132</v>
      </c>
      <c r="C210" s="123"/>
      <c r="E210" s="71"/>
      <c r="F210" s="129">
        <f t="shared" ref="F210:F215" si="36">IF($C$208=0,"",IF(C210="[for completion]","",C210/$C$208))</f>
        <v>0</v>
      </c>
      <c r="G210" s="71"/>
      <c r="H210" s="42"/>
      <c r="L210" s="42"/>
      <c r="M210" s="42"/>
      <c r="N210" s="73"/>
    </row>
    <row r="211" spans="1:14" outlineLevel="1" x14ac:dyDescent="0.3">
      <c r="A211" s="44" t="s">
        <v>322</v>
      </c>
      <c r="B211" s="72" t="s">
        <v>132</v>
      </c>
      <c r="C211" s="123"/>
      <c r="E211" s="71"/>
      <c r="F211" s="129">
        <f t="shared" si="36"/>
        <v>0</v>
      </c>
      <c r="G211" s="71"/>
      <c r="H211" s="42"/>
      <c r="L211" s="42"/>
      <c r="M211" s="42"/>
      <c r="N211" s="73"/>
    </row>
    <row r="212" spans="1:14" outlineLevel="1" x14ac:dyDescent="0.3">
      <c r="A212" s="44" t="s">
        <v>323</v>
      </c>
      <c r="B212" s="72" t="s">
        <v>132</v>
      </c>
      <c r="C212" s="123"/>
      <c r="E212" s="71"/>
      <c r="F212" s="129">
        <f t="shared" si="36"/>
        <v>0</v>
      </c>
      <c r="G212" s="71"/>
      <c r="H212" s="42"/>
      <c r="L212" s="42"/>
      <c r="M212" s="42"/>
      <c r="N212" s="73"/>
    </row>
    <row r="213" spans="1:14" outlineLevel="1" x14ac:dyDescent="0.3">
      <c r="A213" s="44" t="s">
        <v>324</v>
      </c>
      <c r="B213" s="72" t="s">
        <v>132</v>
      </c>
      <c r="C213" s="123"/>
      <c r="E213" s="71"/>
      <c r="F213" s="129">
        <f t="shared" si="36"/>
        <v>0</v>
      </c>
      <c r="G213" s="71"/>
      <c r="H213" s="42"/>
      <c r="L213" s="42"/>
      <c r="M213" s="42"/>
      <c r="N213" s="73"/>
    </row>
    <row r="214" spans="1:14" outlineLevel="1" x14ac:dyDescent="0.3">
      <c r="A214" s="44" t="s">
        <v>325</v>
      </c>
      <c r="B214" s="72" t="s">
        <v>132</v>
      </c>
      <c r="C214" s="123"/>
      <c r="E214" s="71"/>
      <c r="F214" s="129">
        <f t="shared" si="36"/>
        <v>0</v>
      </c>
      <c r="G214" s="71"/>
      <c r="H214" s="42"/>
      <c r="L214" s="42"/>
      <c r="M214" s="42"/>
      <c r="N214" s="73"/>
    </row>
    <row r="215" spans="1:14" outlineLevel="1" x14ac:dyDescent="0.3">
      <c r="A215" s="44" t="s">
        <v>326</v>
      </c>
      <c r="B215" s="72" t="s">
        <v>132</v>
      </c>
      <c r="C215" s="123"/>
      <c r="E215" s="71"/>
      <c r="F215" s="129">
        <f t="shared" si="36"/>
        <v>0</v>
      </c>
      <c r="G215" s="71"/>
      <c r="H215" s="42"/>
      <c r="L215" s="42"/>
      <c r="M215" s="42"/>
      <c r="N215" s="73"/>
    </row>
    <row r="216" spans="1:14" ht="15" customHeight="1" x14ac:dyDescent="0.3">
      <c r="A216" s="63"/>
      <c r="B216" s="64" t="s">
        <v>327</v>
      </c>
      <c r="C216" s="63" t="s">
        <v>98</v>
      </c>
      <c r="D216" s="63"/>
      <c r="E216" s="65"/>
      <c r="F216" s="66" t="s">
        <v>118</v>
      </c>
      <c r="G216" s="66" t="s">
        <v>249</v>
      </c>
      <c r="H216" s="42"/>
      <c r="L216" s="42"/>
      <c r="M216" s="42"/>
      <c r="N216" s="73"/>
    </row>
    <row r="217" spans="1:14" x14ac:dyDescent="0.3">
      <c r="A217" s="44" t="s">
        <v>328</v>
      </c>
      <c r="B217" s="40" t="s">
        <v>329</v>
      </c>
      <c r="C217" s="123">
        <v>0</v>
      </c>
      <c r="E217" s="81"/>
      <c r="F217" s="129">
        <f>IF($C$38=0,"",IF(C217="[for completion]","",IF(C217="","",C217/$C$38)))</f>
        <v>0</v>
      </c>
      <c r="G217" s="129">
        <f>IF($C$39=0,"",IF(C217="[for completion]","",IF(C217="","",C217/$C$39)))</f>
        <v>0</v>
      </c>
      <c r="H217" s="42"/>
      <c r="L217" s="42"/>
      <c r="M217" s="42"/>
      <c r="N217" s="73"/>
    </row>
    <row r="218" spans="1:14" x14ac:dyDescent="0.3">
      <c r="A218" s="44" t="s">
        <v>330</v>
      </c>
      <c r="B218" s="40" t="s">
        <v>331</v>
      </c>
      <c r="C218" s="123">
        <f>C208</f>
        <v>18851.249056698751</v>
      </c>
      <c r="E218" s="81"/>
      <c r="F218" s="129">
        <f>IF($C$38=0,"",IF(C218="[for completion]","",IF(C218="","",C218/$C$38)))</f>
        <v>0.23125156173747535</v>
      </c>
      <c r="G218" s="129">
        <f>IF($C$39=0,"",IF(C218="[for completion]","",IF(C218="","",C218/$C$39)))</f>
        <v>0.30081565077404926</v>
      </c>
      <c r="H218" s="42"/>
      <c r="L218" s="42"/>
      <c r="M218" s="42"/>
      <c r="N218" s="73"/>
    </row>
    <row r="219" spans="1:14" x14ac:dyDescent="0.3">
      <c r="A219" s="44" t="s">
        <v>332</v>
      </c>
      <c r="B219" s="40" t="s">
        <v>128</v>
      </c>
      <c r="C219" s="123">
        <v>0</v>
      </c>
      <c r="E219" s="81"/>
      <c r="F219" s="129">
        <f>IF($C$38=0,"",IF(C219="[for completion]","",IF(C219="","",C219/$C$38)))</f>
        <v>0</v>
      </c>
      <c r="G219" s="129">
        <f>IF($C$39=0,"",IF(C219="[for completion]","",IF(C219="","",C219/$C$39)))</f>
        <v>0</v>
      </c>
      <c r="H219" s="42"/>
      <c r="L219" s="42"/>
      <c r="M219" s="42"/>
      <c r="N219" s="73"/>
    </row>
    <row r="220" spans="1:14" x14ac:dyDescent="0.3">
      <c r="A220" s="44" t="s">
        <v>333</v>
      </c>
      <c r="B220" s="77" t="s">
        <v>130</v>
      </c>
      <c r="C220" s="123">
        <f>SUM(C217:C219)</f>
        <v>18851.249056698751</v>
      </c>
      <c r="E220" s="81"/>
      <c r="F220" s="122">
        <f>SUM(F217:F219)</f>
        <v>0.23125156173747535</v>
      </c>
      <c r="G220" s="122">
        <f>SUM(G217:G219)</f>
        <v>0.30081565077404926</v>
      </c>
      <c r="H220" s="42"/>
      <c r="L220" s="42"/>
      <c r="M220" s="42"/>
      <c r="N220" s="73"/>
    </row>
    <row r="221" spans="1:14" outlineLevel="1" x14ac:dyDescent="0.3">
      <c r="A221" s="44" t="s">
        <v>334</v>
      </c>
      <c r="B221" s="72" t="s">
        <v>132</v>
      </c>
      <c r="C221" s="123"/>
      <c r="E221" s="81"/>
      <c r="F221" s="129" t="str">
        <f t="shared" ref="F221:F227" si="37">IF($C$38=0,"",IF(C221="[for completion]","",IF(C221="","",C221/$C$38)))</f>
        <v/>
      </c>
      <c r="G221" s="129" t="str">
        <f t="shared" ref="G221:G227" si="38">IF($C$39=0,"",IF(C221="[for completion]","",IF(C221="","",C221/$C$39)))</f>
        <v/>
      </c>
      <c r="H221" s="42"/>
      <c r="L221" s="42"/>
      <c r="M221" s="42"/>
      <c r="N221" s="73"/>
    </row>
    <row r="222" spans="1:14" outlineLevel="1" x14ac:dyDescent="0.3">
      <c r="A222" s="44" t="s">
        <v>335</v>
      </c>
      <c r="B222" s="72" t="s">
        <v>132</v>
      </c>
      <c r="C222" s="123"/>
      <c r="E222" s="81"/>
      <c r="F222" s="129" t="str">
        <f t="shared" si="37"/>
        <v/>
      </c>
      <c r="G222" s="129" t="str">
        <f t="shared" si="38"/>
        <v/>
      </c>
      <c r="H222" s="42"/>
      <c r="L222" s="42"/>
      <c r="M222" s="42"/>
      <c r="N222" s="73"/>
    </row>
    <row r="223" spans="1:14" outlineLevel="1" x14ac:dyDescent="0.3">
      <c r="A223" s="44" t="s">
        <v>336</v>
      </c>
      <c r="B223" s="72" t="s">
        <v>132</v>
      </c>
      <c r="C223" s="123"/>
      <c r="E223" s="81"/>
      <c r="F223" s="129" t="str">
        <f t="shared" si="37"/>
        <v/>
      </c>
      <c r="G223" s="129" t="str">
        <f t="shared" si="38"/>
        <v/>
      </c>
      <c r="H223" s="42"/>
      <c r="L223" s="42"/>
      <c r="M223" s="42"/>
      <c r="N223" s="73"/>
    </row>
    <row r="224" spans="1:14" outlineLevel="1" x14ac:dyDescent="0.3">
      <c r="A224" s="44" t="s">
        <v>337</v>
      </c>
      <c r="B224" s="72" t="s">
        <v>132</v>
      </c>
      <c r="C224" s="123"/>
      <c r="E224" s="81"/>
      <c r="F224" s="129" t="str">
        <f t="shared" si="37"/>
        <v/>
      </c>
      <c r="G224" s="129" t="str">
        <f t="shared" si="38"/>
        <v/>
      </c>
      <c r="H224" s="42"/>
      <c r="L224" s="42"/>
      <c r="M224" s="42"/>
      <c r="N224" s="73"/>
    </row>
    <row r="225" spans="1:14" outlineLevel="1" x14ac:dyDescent="0.3">
      <c r="A225" s="44" t="s">
        <v>338</v>
      </c>
      <c r="B225" s="72" t="s">
        <v>132</v>
      </c>
      <c r="C225" s="123"/>
      <c r="E225" s="81"/>
      <c r="F225" s="129" t="str">
        <f t="shared" si="37"/>
        <v/>
      </c>
      <c r="G225" s="129" t="str">
        <f t="shared" si="38"/>
        <v/>
      </c>
      <c r="H225" s="42"/>
      <c r="L225" s="42"/>
      <c r="M225" s="42"/>
    </row>
    <row r="226" spans="1:14" outlineLevel="1" x14ac:dyDescent="0.3">
      <c r="A226" s="44" t="s">
        <v>339</v>
      </c>
      <c r="B226" s="72" t="s">
        <v>132</v>
      </c>
      <c r="C226" s="123"/>
      <c r="E226" s="61"/>
      <c r="F226" s="129" t="str">
        <f t="shared" si="37"/>
        <v/>
      </c>
      <c r="G226" s="129" t="str">
        <f t="shared" si="38"/>
        <v/>
      </c>
      <c r="H226" s="42"/>
      <c r="L226" s="42"/>
      <c r="M226" s="42"/>
    </row>
    <row r="227" spans="1:14" outlineLevel="1" x14ac:dyDescent="0.3">
      <c r="A227" s="44" t="s">
        <v>340</v>
      </c>
      <c r="B227" s="72" t="s">
        <v>132</v>
      </c>
      <c r="C227" s="123"/>
      <c r="E227" s="81"/>
      <c r="F227" s="129" t="str">
        <f t="shared" si="37"/>
        <v/>
      </c>
      <c r="G227" s="129" t="str">
        <f t="shared" si="38"/>
        <v/>
      </c>
      <c r="H227" s="42"/>
      <c r="L227" s="42"/>
      <c r="M227" s="42"/>
    </row>
    <row r="228" spans="1:14" ht="15" customHeight="1" x14ac:dyDescent="0.3">
      <c r="A228" s="63"/>
      <c r="B228" s="64" t="s">
        <v>341</v>
      </c>
      <c r="C228" s="63"/>
      <c r="D228" s="63"/>
      <c r="E228" s="65"/>
      <c r="F228" s="66"/>
      <c r="G228" s="66"/>
      <c r="H228" s="42"/>
      <c r="L228" s="42"/>
      <c r="M228" s="42"/>
    </row>
    <row r="229" spans="1:14" x14ac:dyDescent="0.3">
      <c r="A229" s="44" t="s">
        <v>342</v>
      </c>
      <c r="B229" s="61" t="s">
        <v>343</v>
      </c>
      <c r="C229" s="199" t="s">
        <v>2761</v>
      </c>
      <c r="H229" s="42"/>
      <c r="L229" s="42"/>
      <c r="M229" s="42"/>
    </row>
    <row r="230" spans="1:14" ht="15" customHeight="1" x14ac:dyDescent="0.3">
      <c r="A230" s="63"/>
      <c r="B230" s="64" t="s">
        <v>344</v>
      </c>
      <c r="C230" s="63"/>
      <c r="D230" s="63"/>
      <c r="E230" s="65"/>
      <c r="F230" s="66"/>
      <c r="G230" s="66"/>
      <c r="H230" s="42"/>
      <c r="L230" s="42"/>
      <c r="M230" s="42"/>
    </row>
    <row r="231" spans="1:14" x14ac:dyDescent="0.3">
      <c r="A231" s="44" t="s">
        <v>11</v>
      </c>
      <c r="B231" s="44" t="s">
        <v>985</v>
      </c>
      <c r="C231" s="123">
        <v>0</v>
      </c>
      <c r="E231" s="61"/>
      <c r="H231" s="42"/>
      <c r="L231" s="42"/>
      <c r="M231" s="42"/>
    </row>
    <row r="232" spans="1:14" x14ac:dyDescent="0.3">
      <c r="A232" s="44" t="s">
        <v>345</v>
      </c>
      <c r="B232" s="1" t="s">
        <v>346</v>
      </c>
      <c r="C232" s="123">
        <v>0</v>
      </c>
      <c r="E232" s="61"/>
      <c r="H232" s="42"/>
      <c r="L232" s="42"/>
      <c r="M232" s="42"/>
    </row>
    <row r="233" spans="1:14" x14ac:dyDescent="0.3">
      <c r="A233" s="44" t="s">
        <v>347</v>
      </c>
      <c r="B233" s="1" t="s">
        <v>348</v>
      </c>
      <c r="C233" s="123">
        <v>0</v>
      </c>
      <c r="E233" s="61"/>
      <c r="H233" s="42"/>
      <c r="L233" s="42"/>
      <c r="M233" s="42"/>
    </row>
    <row r="234" spans="1:14" outlineLevel="1" x14ac:dyDescent="0.3">
      <c r="A234" s="44" t="s">
        <v>349</v>
      </c>
      <c r="B234" s="59" t="s">
        <v>350</v>
      </c>
      <c r="C234" s="125"/>
      <c r="D234" s="61"/>
      <c r="E234" s="61"/>
      <c r="H234" s="42"/>
      <c r="L234" s="42"/>
      <c r="M234" s="42"/>
    </row>
    <row r="235" spans="1:14" outlineLevel="1" x14ac:dyDescent="0.3">
      <c r="A235" s="44" t="s">
        <v>351</v>
      </c>
      <c r="B235" s="59" t="s">
        <v>352</v>
      </c>
      <c r="C235" s="125"/>
      <c r="D235" s="61"/>
      <c r="E235" s="61"/>
      <c r="H235" s="42"/>
      <c r="L235" s="42"/>
      <c r="M235" s="42"/>
    </row>
    <row r="236" spans="1:14" outlineLevel="1" x14ac:dyDescent="0.3">
      <c r="A236" s="44" t="s">
        <v>353</v>
      </c>
      <c r="B236" s="59" t="s">
        <v>354</v>
      </c>
      <c r="C236" s="61"/>
      <c r="D236" s="61"/>
      <c r="E236" s="61"/>
      <c r="H236" s="42"/>
      <c r="L236" s="42"/>
      <c r="M236" s="42"/>
    </row>
    <row r="237" spans="1:14" outlineLevel="1" x14ac:dyDescent="0.3">
      <c r="A237" s="44" t="s">
        <v>355</v>
      </c>
      <c r="C237" s="61"/>
      <c r="D237" s="61"/>
      <c r="E237" s="61"/>
      <c r="H237" s="42"/>
      <c r="L237" s="42"/>
      <c r="M237" s="42"/>
    </row>
    <row r="238" spans="1:14" outlineLevel="1" x14ac:dyDescent="0.3">
      <c r="A238" s="44" t="s">
        <v>356</v>
      </c>
      <c r="C238" s="61"/>
      <c r="D238" s="61"/>
      <c r="E238" s="61"/>
      <c r="H238" s="42"/>
      <c r="L238" s="42"/>
      <c r="M238" s="42"/>
    </row>
    <row r="239" spans="1:14" outlineLevel="1" x14ac:dyDescent="0.3">
      <c r="A239" s="63"/>
      <c r="B239" s="64" t="s">
        <v>1900</v>
      </c>
      <c r="C239" s="63"/>
      <c r="D239" s="63"/>
      <c r="E239" s="65"/>
      <c r="F239" s="66"/>
      <c r="G239" s="66"/>
      <c r="H239" s="42"/>
      <c r="K239"/>
      <c r="L239"/>
      <c r="M239"/>
      <c r="N239"/>
    </row>
    <row r="240" spans="1:14" outlineLevel="1" x14ac:dyDescent="0.3">
      <c r="A240" s="44" t="s">
        <v>1191</v>
      </c>
      <c r="B240" s="44" t="s">
        <v>1825</v>
      </c>
      <c r="C240" s="44" t="s">
        <v>2365</v>
      </c>
      <c r="D240"/>
      <c r="E240"/>
      <c r="F240"/>
      <c r="G240"/>
      <c r="H240" s="42"/>
      <c r="K240"/>
      <c r="L240"/>
      <c r="M240"/>
      <c r="N240"/>
    </row>
    <row r="241" spans="1:14" ht="28.8" outlineLevel="1" x14ac:dyDescent="0.3">
      <c r="A241" s="44" t="s">
        <v>1193</v>
      </c>
      <c r="B241" s="44" t="s">
        <v>1867</v>
      </c>
      <c r="C241" s="154">
        <v>2</v>
      </c>
      <c r="D241"/>
      <c r="E241"/>
      <c r="F241"/>
      <c r="G241"/>
      <c r="H241" s="42"/>
      <c r="K241"/>
      <c r="L241"/>
      <c r="M241"/>
      <c r="N241"/>
    </row>
    <row r="242" spans="1:14" outlineLevel="1" x14ac:dyDescent="0.3">
      <c r="A242" s="44" t="s">
        <v>1823</v>
      </c>
      <c r="B242" s="44" t="s">
        <v>1195</v>
      </c>
      <c r="C242" s="154" t="s">
        <v>1196</v>
      </c>
      <c r="D242"/>
      <c r="E242"/>
      <c r="F242"/>
      <c r="G242"/>
      <c r="H242" s="42"/>
      <c r="K242"/>
      <c r="L242"/>
      <c r="M242"/>
      <c r="N242"/>
    </row>
    <row r="243" spans="1:14" outlineLevel="1" x14ac:dyDescent="0.3">
      <c r="A243" s="44" t="s">
        <v>1824</v>
      </c>
      <c r="B243" s="44" t="s">
        <v>1192</v>
      </c>
      <c r="C243" s="415" t="s">
        <v>2762</v>
      </c>
      <c r="D243"/>
      <c r="E243"/>
      <c r="F243"/>
      <c r="G243"/>
      <c r="H243" s="42"/>
      <c r="K243"/>
      <c r="L243"/>
      <c r="M243"/>
      <c r="N243"/>
    </row>
    <row r="244" spans="1:14" outlineLevel="1" x14ac:dyDescent="0.3">
      <c r="A244" s="44" t="s">
        <v>1197</v>
      </c>
      <c r="C244" s="195" t="s">
        <v>2763</v>
      </c>
      <c r="D244"/>
      <c r="E244"/>
      <c r="F244"/>
      <c r="G244"/>
      <c r="H244" s="42"/>
      <c r="K244"/>
      <c r="L244"/>
      <c r="M244"/>
      <c r="N244"/>
    </row>
    <row r="245" spans="1:14" outlineLevel="1" x14ac:dyDescent="0.3">
      <c r="A245" s="44" t="s">
        <v>1198</v>
      </c>
      <c r="D245"/>
      <c r="E245"/>
      <c r="F245"/>
      <c r="G245"/>
      <c r="H245" s="42"/>
      <c r="K245"/>
      <c r="L245"/>
      <c r="M245"/>
      <c r="N245"/>
    </row>
    <row r="246" spans="1:14" outlineLevel="1" x14ac:dyDescent="0.3">
      <c r="A246" s="44" t="s">
        <v>1194</v>
      </c>
      <c r="D246"/>
      <c r="E246"/>
      <c r="F246"/>
      <c r="G246"/>
      <c r="H246" s="42"/>
      <c r="K246"/>
      <c r="L246"/>
      <c r="M246"/>
      <c r="N246"/>
    </row>
    <row r="247" spans="1:14" outlineLevel="1" x14ac:dyDescent="0.3">
      <c r="A247" s="44" t="s">
        <v>1199</v>
      </c>
      <c r="D247"/>
      <c r="E247"/>
      <c r="F247"/>
      <c r="G247"/>
      <c r="H247" s="42"/>
      <c r="K247"/>
      <c r="L247"/>
      <c r="M247"/>
      <c r="N247"/>
    </row>
    <row r="248" spans="1:14" outlineLevel="1" x14ac:dyDescent="0.3">
      <c r="A248" s="44" t="s">
        <v>1200</v>
      </c>
      <c r="D248"/>
      <c r="E248"/>
      <c r="F248"/>
      <c r="G248"/>
      <c r="H248" s="42"/>
      <c r="K248"/>
      <c r="L248"/>
      <c r="M248"/>
      <c r="N248"/>
    </row>
    <row r="249" spans="1:14" outlineLevel="1" x14ac:dyDescent="0.3">
      <c r="A249" s="44" t="s">
        <v>1201</v>
      </c>
      <c r="D249"/>
      <c r="E249"/>
      <c r="F249"/>
      <c r="G249"/>
      <c r="H249" s="42"/>
      <c r="K249"/>
      <c r="L249"/>
      <c r="M249"/>
      <c r="N249"/>
    </row>
    <row r="250" spans="1:14" outlineLevel="1" x14ac:dyDescent="0.3">
      <c r="A250" s="44" t="s">
        <v>1202</v>
      </c>
      <c r="D250"/>
      <c r="E250"/>
      <c r="F250"/>
      <c r="G250"/>
      <c r="H250" s="42"/>
      <c r="K250"/>
      <c r="L250"/>
      <c r="M250"/>
      <c r="N250"/>
    </row>
    <row r="251" spans="1:14" outlineLevel="1" x14ac:dyDescent="0.3">
      <c r="A251" s="44" t="s">
        <v>1203</v>
      </c>
      <c r="D251"/>
      <c r="E251"/>
      <c r="F251"/>
      <c r="G251"/>
      <c r="H251" s="42"/>
      <c r="K251"/>
      <c r="L251"/>
      <c r="M251"/>
      <c r="N251"/>
    </row>
    <row r="252" spans="1:14" outlineLevel="1" x14ac:dyDescent="0.3">
      <c r="A252" s="44" t="s">
        <v>1204</v>
      </c>
      <c r="D252"/>
      <c r="E252"/>
      <c r="F252"/>
      <c r="G252"/>
      <c r="H252" s="42"/>
      <c r="K252"/>
      <c r="L252"/>
      <c r="M252"/>
      <c r="N252"/>
    </row>
    <row r="253" spans="1:14" outlineLevel="1" x14ac:dyDescent="0.3">
      <c r="A253" s="44" t="s">
        <v>1205</v>
      </c>
      <c r="D253"/>
      <c r="E253"/>
      <c r="F253"/>
      <c r="G253"/>
      <c r="H253" s="42"/>
      <c r="K253"/>
      <c r="L253"/>
      <c r="M253"/>
      <c r="N253"/>
    </row>
    <row r="254" spans="1:14" outlineLevel="1" x14ac:dyDescent="0.3">
      <c r="A254" s="44" t="s">
        <v>1206</v>
      </c>
      <c r="D254"/>
      <c r="E254"/>
      <c r="F254"/>
      <c r="G254"/>
      <c r="H254" s="42"/>
      <c r="K254"/>
      <c r="L254"/>
      <c r="M254"/>
      <c r="N254"/>
    </row>
    <row r="255" spans="1:14" outlineLevel="1" x14ac:dyDescent="0.3">
      <c r="A255" s="44" t="s">
        <v>1207</v>
      </c>
      <c r="D255"/>
      <c r="E255"/>
      <c r="F255"/>
      <c r="G255"/>
      <c r="H255" s="42"/>
      <c r="K255"/>
      <c r="L255"/>
      <c r="M255"/>
      <c r="N255"/>
    </row>
    <row r="256" spans="1:14" outlineLevel="1" x14ac:dyDescent="0.3">
      <c r="A256" s="44" t="s">
        <v>1208</v>
      </c>
      <c r="D256"/>
      <c r="E256"/>
      <c r="F256"/>
      <c r="G256"/>
      <c r="H256" s="42"/>
      <c r="K256"/>
      <c r="L256"/>
      <c r="M256"/>
      <c r="N256"/>
    </row>
    <row r="257" spans="1:14" outlineLevel="1" x14ac:dyDescent="0.3">
      <c r="A257" s="44" t="s">
        <v>1209</v>
      </c>
      <c r="D257"/>
      <c r="E257"/>
      <c r="F257"/>
      <c r="G257"/>
      <c r="H257" s="42"/>
      <c r="K257"/>
      <c r="L257"/>
      <c r="M257"/>
      <c r="N257"/>
    </row>
    <row r="258" spans="1:14" outlineLevel="1" x14ac:dyDescent="0.3">
      <c r="A258" s="44" t="s">
        <v>1210</v>
      </c>
      <c r="D258"/>
      <c r="E258"/>
      <c r="F258"/>
      <c r="G258"/>
      <c r="H258" s="42"/>
      <c r="K258"/>
      <c r="L258"/>
      <c r="M258"/>
      <c r="N258"/>
    </row>
    <row r="259" spans="1:14" outlineLevel="1" x14ac:dyDescent="0.3">
      <c r="A259" s="44" t="s">
        <v>1211</v>
      </c>
      <c r="D259"/>
      <c r="E259"/>
      <c r="F259"/>
      <c r="G259"/>
      <c r="H259" s="42"/>
      <c r="K259"/>
      <c r="L259"/>
      <c r="M259"/>
      <c r="N259"/>
    </row>
    <row r="260" spans="1:14" outlineLevel="1" x14ac:dyDescent="0.3">
      <c r="A260" s="44" t="s">
        <v>1212</v>
      </c>
      <c r="D260"/>
      <c r="E260"/>
      <c r="F260"/>
      <c r="G260"/>
      <c r="H260" s="42"/>
      <c r="K260"/>
      <c r="L260"/>
      <c r="M260"/>
      <c r="N260"/>
    </row>
    <row r="261" spans="1:14" outlineLevel="1" x14ac:dyDescent="0.3">
      <c r="A261" s="44" t="s">
        <v>1213</v>
      </c>
      <c r="D261"/>
      <c r="E261"/>
      <c r="F261"/>
      <c r="G261"/>
      <c r="H261" s="42"/>
      <c r="K261"/>
      <c r="L261"/>
      <c r="M261"/>
      <c r="N261"/>
    </row>
    <row r="262" spans="1:14" outlineLevel="1" x14ac:dyDescent="0.3">
      <c r="A262" s="44" t="s">
        <v>1214</v>
      </c>
      <c r="D262"/>
      <c r="E262"/>
      <c r="F262"/>
      <c r="G262"/>
      <c r="H262" s="42"/>
      <c r="K262"/>
      <c r="L262"/>
      <c r="M262"/>
      <c r="N262"/>
    </row>
    <row r="263" spans="1:14" outlineLevel="1" x14ac:dyDescent="0.3">
      <c r="A263" s="44" t="s">
        <v>1215</v>
      </c>
      <c r="D263"/>
      <c r="E263"/>
      <c r="F263"/>
      <c r="G263"/>
      <c r="H263" s="42"/>
      <c r="K263"/>
      <c r="L263"/>
      <c r="M263"/>
      <c r="N263"/>
    </row>
    <row r="264" spans="1:14" outlineLevel="1" x14ac:dyDescent="0.3">
      <c r="A264" s="44" t="s">
        <v>1216</v>
      </c>
      <c r="D264"/>
      <c r="E264"/>
      <c r="F264"/>
      <c r="G264"/>
      <c r="H264" s="42"/>
      <c r="K264"/>
      <c r="L264"/>
      <c r="M264"/>
      <c r="N264"/>
    </row>
    <row r="265" spans="1:14" outlineLevel="1" x14ac:dyDescent="0.3">
      <c r="A265" s="44" t="s">
        <v>1217</v>
      </c>
      <c r="D265"/>
      <c r="E265"/>
      <c r="F265"/>
      <c r="G265"/>
      <c r="H265" s="42"/>
      <c r="K265"/>
      <c r="L265"/>
      <c r="M265"/>
      <c r="N265"/>
    </row>
    <row r="266" spans="1:14" outlineLevel="1" x14ac:dyDescent="0.3">
      <c r="A266" s="44" t="s">
        <v>1218</v>
      </c>
      <c r="D266"/>
      <c r="E266"/>
      <c r="F266"/>
      <c r="G266"/>
      <c r="H266" s="42"/>
      <c r="K266"/>
      <c r="L266"/>
      <c r="M266"/>
      <c r="N266"/>
    </row>
    <row r="267" spans="1:14" outlineLevel="1" x14ac:dyDescent="0.3">
      <c r="A267" s="44" t="s">
        <v>1219</v>
      </c>
      <c r="D267"/>
      <c r="E267"/>
      <c r="F267"/>
      <c r="G267"/>
      <c r="H267" s="42"/>
      <c r="K267"/>
      <c r="L267"/>
      <c r="M267"/>
      <c r="N267"/>
    </row>
    <row r="268" spans="1:14" outlineLevel="1" x14ac:dyDescent="0.3">
      <c r="A268" s="44" t="s">
        <v>1220</v>
      </c>
      <c r="D268"/>
      <c r="E268"/>
      <c r="F268"/>
      <c r="G268"/>
      <c r="H268" s="42"/>
      <c r="K268"/>
      <c r="L268"/>
      <c r="M268"/>
      <c r="N268"/>
    </row>
    <row r="269" spans="1:14" outlineLevel="1" x14ac:dyDescent="0.3">
      <c r="A269" s="44" t="s">
        <v>1221</v>
      </c>
      <c r="D269"/>
      <c r="E269"/>
      <c r="F269"/>
      <c r="G269"/>
      <c r="H269" s="42"/>
      <c r="K269"/>
      <c r="L269"/>
      <c r="M269"/>
      <c r="N269"/>
    </row>
    <row r="270" spans="1:14" outlineLevel="1" x14ac:dyDescent="0.3">
      <c r="A270" s="44" t="s">
        <v>1222</v>
      </c>
      <c r="D270"/>
      <c r="E270"/>
      <c r="F270"/>
      <c r="G270"/>
      <c r="H270" s="42"/>
      <c r="K270"/>
      <c r="L270"/>
      <c r="M270"/>
      <c r="N270"/>
    </row>
    <row r="271" spans="1:14" outlineLevel="1" x14ac:dyDescent="0.3">
      <c r="A271" s="44" t="s">
        <v>1223</v>
      </c>
      <c r="D271"/>
      <c r="E271"/>
      <c r="F271"/>
      <c r="G271"/>
      <c r="H271" s="42"/>
      <c r="K271"/>
      <c r="L271"/>
      <c r="M271"/>
      <c r="N271"/>
    </row>
    <row r="272" spans="1:14" outlineLevel="1" x14ac:dyDescent="0.3">
      <c r="A272" s="44" t="s">
        <v>1224</v>
      </c>
      <c r="D272"/>
      <c r="E272"/>
      <c r="F272"/>
      <c r="G272"/>
      <c r="H272" s="42"/>
      <c r="K272"/>
      <c r="L272"/>
      <c r="M272"/>
      <c r="N272"/>
    </row>
    <row r="273" spans="1:14" outlineLevel="1" x14ac:dyDescent="0.3">
      <c r="A273" s="44" t="s">
        <v>1225</v>
      </c>
      <c r="D273"/>
      <c r="E273"/>
      <c r="F273"/>
      <c r="G273"/>
      <c r="H273" s="42"/>
      <c r="K273"/>
      <c r="L273"/>
      <c r="M273"/>
      <c r="N273"/>
    </row>
    <row r="274" spans="1:14" outlineLevel="1" x14ac:dyDescent="0.3">
      <c r="A274" s="44" t="s">
        <v>1226</v>
      </c>
      <c r="D274"/>
      <c r="E274"/>
      <c r="F274"/>
      <c r="G274"/>
      <c r="H274" s="42"/>
      <c r="K274"/>
      <c r="L274"/>
      <c r="M274"/>
      <c r="N274"/>
    </row>
    <row r="275" spans="1:14" outlineLevel="1" x14ac:dyDescent="0.3">
      <c r="A275" s="44" t="s">
        <v>1227</v>
      </c>
      <c r="D275"/>
      <c r="E275"/>
      <c r="F275"/>
      <c r="G275"/>
      <c r="H275" s="42"/>
      <c r="K275"/>
      <c r="L275"/>
      <c r="M275"/>
      <c r="N275"/>
    </row>
    <row r="276" spans="1:14" outlineLevel="1" x14ac:dyDescent="0.3">
      <c r="A276" s="44" t="s">
        <v>1228</v>
      </c>
      <c r="D276"/>
      <c r="E276"/>
      <c r="F276"/>
      <c r="G276"/>
      <c r="H276" s="42"/>
      <c r="K276"/>
      <c r="L276"/>
      <c r="M276"/>
      <c r="N276"/>
    </row>
    <row r="277" spans="1:14" outlineLevel="1" x14ac:dyDescent="0.3">
      <c r="A277" s="44" t="s">
        <v>1229</v>
      </c>
      <c r="D277"/>
      <c r="E277"/>
      <c r="F277"/>
      <c r="G277"/>
      <c r="H277" s="42"/>
      <c r="K277"/>
      <c r="L277"/>
      <c r="M277"/>
      <c r="N277"/>
    </row>
    <row r="278" spans="1:14" outlineLevel="1" x14ac:dyDescent="0.3">
      <c r="A278" s="44" t="s">
        <v>1230</v>
      </c>
      <c r="D278"/>
      <c r="E278"/>
      <c r="F278"/>
      <c r="G278"/>
      <c r="H278" s="42"/>
      <c r="K278"/>
      <c r="L278"/>
      <c r="M278"/>
      <c r="N278"/>
    </row>
    <row r="279" spans="1:14" outlineLevel="1" x14ac:dyDescent="0.3">
      <c r="A279" s="44" t="s">
        <v>1231</v>
      </c>
      <c r="D279"/>
      <c r="E279"/>
      <c r="F279"/>
      <c r="G279"/>
      <c r="H279" s="42"/>
      <c r="K279"/>
      <c r="L279"/>
      <c r="M279"/>
      <c r="N279"/>
    </row>
    <row r="280" spans="1:14" outlineLevel="1" x14ac:dyDescent="0.3">
      <c r="A280" s="44" t="s">
        <v>1232</v>
      </c>
      <c r="D280"/>
      <c r="E280"/>
      <c r="F280"/>
      <c r="G280"/>
      <c r="H280" s="42"/>
      <c r="K280"/>
      <c r="L280"/>
      <c r="M280"/>
      <c r="N280"/>
    </row>
    <row r="281" spans="1:14" outlineLevel="1" x14ac:dyDescent="0.3">
      <c r="A281" s="44" t="s">
        <v>1233</v>
      </c>
      <c r="D281"/>
      <c r="E281"/>
      <c r="F281"/>
      <c r="G281"/>
      <c r="H281" s="42"/>
      <c r="K281"/>
      <c r="L281"/>
      <c r="M281"/>
      <c r="N281"/>
    </row>
    <row r="282" spans="1:14" outlineLevel="1" x14ac:dyDescent="0.3">
      <c r="A282" s="44" t="s">
        <v>1234</v>
      </c>
      <c r="D282"/>
      <c r="E282"/>
      <c r="F282"/>
      <c r="G282"/>
      <c r="H282" s="42"/>
      <c r="K282"/>
      <c r="L282"/>
      <c r="M282"/>
      <c r="N282"/>
    </row>
    <row r="283" spans="1:14" outlineLevel="1" x14ac:dyDescent="0.3">
      <c r="A283" s="44" t="s">
        <v>1235</v>
      </c>
      <c r="D283"/>
      <c r="E283"/>
      <c r="F283"/>
      <c r="G283"/>
      <c r="H283" s="42"/>
      <c r="K283"/>
      <c r="L283"/>
      <c r="M283"/>
      <c r="N283"/>
    </row>
    <row r="284" spans="1:14" outlineLevel="1" x14ac:dyDescent="0.3">
      <c r="A284" s="44" t="s">
        <v>1236</v>
      </c>
      <c r="D284"/>
      <c r="E284"/>
      <c r="F284"/>
      <c r="G284"/>
      <c r="H284" s="42"/>
      <c r="K284"/>
      <c r="L284"/>
      <c r="M284"/>
      <c r="N284"/>
    </row>
    <row r="285" spans="1:14" ht="18" x14ac:dyDescent="0.3">
      <c r="A285" s="55"/>
      <c r="B285" s="55" t="s">
        <v>2241</v>
      </c>
      <c r="C285" s="55" t="s">
        <v>1</v>
      </c>
      <c r="D285" s="55" t="s">
        <v>1</v>
      </c>
      <c r="E285" s="55"/>
      <c r="F285" s="56"/>
      <c r="G285" s="57"/>
      <c r="H285" s="42"/>
      <c r="I285" s="48"/>
      <c r="J285" s="48"/>
      <c r="K285" s="48"/>
      <c r="L285" s="48"/>
      <c r="M285" s="50"/>
    </row>
    <row r="286" spans="1:14" ht="18" x14ac:dyDescent="0.3">
      <c r="A286" s="184" t="s">
        <v>2242</v>
      </c>
      <c r="B286" s="185"/>
      <c r="C286" s="185"/>
      <c r="D286" s="185"/>
      <c r="E286" s="185"/>
      <c r="F286" s="186"/>
      <c r="G286" s="185"/>
      <c r="H286" s="42"/>
      <c r="I286" s="48"/>
      <c r="J286" s="48"/>
      <c r="K286" s="48"/>
      <c r="L286" s="48"/>
      <c r="M286" s="50"/>
    </row>
    <row r="287" spans="1:14" ht="18" x14ac:dyDescent="0.3">
      <c r="A287" s="184" t="s">
        <v>1905</v>
      </c>
      <c r="B287" s="185"/>
      <c r="C287" s="185"/>
      <c r="D287" s="185"/>
      <c r="E287" s="185"/>
      <c r="F287" s="186"/>
      <c r="G287" s="185"/>
      <c r="H287" s="42"/>
      <c r="I287" s="48"/>
      <c r="J287" s="48"/>
      <c r="K287" s="48"/>
      <c r="L287" s="48"/>
      <c r="M287" s="50"/>
    </row>
    <row r="288" spans="1:14" x14ac:dyDescent="0.3">
      <c r="A288" s="44" t="s">
        <v>357</v>
      </c>
      <c r="B288" s="59" t="s">
        <v>2243</v>
      </c>
      <c r="C288" s="84">
        <f>ROW(B38)</f>
        <v>38</v>
      </c>
      <c r="D288" s="80"/>
      <c r="E288" s="80"/>
      <c r="F288" s="80"/>
      <c r="G288" s="80"/>
      <c r="H288" s="42"/>
      <c r="I288" s="59"/>
      <c r="J288" s="84"/>
      <c r="L288" s="80"/>
      <c r="M288" s="80"/>
      <c r="N288" s="80"/>
    </row>
    <row r="289" spans="1:14" x14ac:dyDescent="0.3">
      <c r="A289" s="44" t="s">
        <v>358</v>
      </c>
      <c r="B289" s="59" t="s">
        <v>2244</v>
      </c>
      <c r="C289" s="84">
        <f>ROW(B39)</f>
        <v>39</v>
      </c>
      <c r="E289" s="80"/>
      <c r="F289" s="80"/>
      <c r="H289" s="42"/>
      <c r="I289" s="59"/>
      <c r="J289" s="84"/>
      <c r="L289" s="80"/>
      <c r="M289" s="80"/>
    </row>
    <row r="290" spans="1:14" ht="28.8" x14ac:dyDescent="0.3">
      <c r="A290" s="44" t="s">
        <v>359</v>
      </c>
      <c r="B290" s="59" t="s">
        <v>2245</v>
      </c>
      <c r="C290" s="154" t="s">
        <v>2246</v>
      </c>
      <c r="G290" s="85"/>
      <c r="H290" s="42"/>
      <c r="I290" s="59"/>
      <c r="J290" s="84"/>
      <c r="K290" s="84"/>
      <c r="L290" s="85"/>
      <c r="M290" s="80"/>
      <c r="N290" s="85"/>
    </row>
    <row r="291" spans="1:14" x14ac:dyDescent="0.3">
      <c r="A291" s="44" t="s">
        <v>360</v>
      </c>
      <c r="B291" s="59" t="s">
        <v>2247</v>
      </c>
      <c r="C291" s="84" t="str">
        <f ca="1">IF(ISREF(INDIRECT("'B1. HTT Mortgage Assets'!A1")),ROW('B1. HTT Mortgage Assets'!B43)&amp;" for Mortgage Assets","")</f>
        <v>43 for Mortgage Assets</v>
      </c>
      <c r="D291" s="84" t="str">
        <f ca="1">IF(ISREF(INDIRECT("'B2. HTT Public Sector Assets'!A1")),ROW(#REF!)&amp; " for Public Sector Assets","")</f>
        <v/>
      </c>
      <c r="E291" s="85"/>
      <c r="F291" s="80"/>
      <c r="H291" s="42"/>
      <c r="I291" s="59"/>
      <c r="J291" s="84"/>
    </row>
    <row r="292" spans="1:14" x14ac:dyDescent="0.3">
      <c r="A292" s="44" t="s">
        <v>361</v>
      </c>
      <c r="B292" s="59" t="s">
        <v>2248</v>
      </c>
      <c r="C292" s="84">
        <f>ROW(B52)</f>
        <v>52</v>
      </c>
      <c r="G292" s="85"/>
      <c r="H292" s="42"/>
      <c r="I292" s="59"/>
      <c r="J292"/>
      <c r="K292" s="84"/>
      <c r="L292" s="85"/>
      <c r="N292" s="85"/>
    </row>
    <row r="293" spans="1:14" x14ac:dyDescent="0.3">
      <c r="A293" s="44" t="s">
        <v>362</v>
      </c>
      <c r="B293" s="59" t="s">
        <v>2249</v>
      </c>
      <c r="C293" s="187" t="str">
        <f ca="1">IF(ISREF(INDIRECT("'B1. HTT Mortgage Assets'!A1")),ROW('B1. HTT Mortgage Assets'!B186)&amp;" for Residential Mortgage Assets","")</f>
        <v>186 for Residential Mortgage Assets</v>
      </c>
      <c r="D293" s="84" t="str">
        <f ca="1">IF(ISREF(INDIRECT("'B1. HTT Mortgage Assets'!A1")),ROW('B1. HTT Mortgage Assets'!B424 )&amp; " for Commercial Mortgage Assets","")</f>
        <v>424 for Commercial Mortgage Assets</v>
      </c>
      <c r="E293" s="85"/>
      <c r="F293" s="84" t="str">
        <f ca="1">IF(ISREF(INDIRECT("'B2. HTT Public Sector Assets'!A1")),ROW(#REF!)&amp; " for Public Sector Assets","")</f>
        <v/>
      </c>
      <c r="G293" s="84" t="str">
        <f ca="1">IF(ISREF(INDIRECT("'B3. HTT Shipping Assets'!A1")),ROW(#REF!)&amp; " for Shipping Assets","")</f>
        <v/>
      </c>
      <c r="H293" s="42"/>
      <c r="I293" s="59"/>
      <c r="M293" s="85"/>
    </row>
    <row r="294" spans="1:14" x14ac:dyDescent="0.3">
      <c r="A294" s="44" t="s">
        <v>363</v>
      </c>
      <c r="B294" s="59" t="s">
        <v>2250</v>
      </c>
      <c r="C294" s="187" t="s">
        <v>2362</v>
      </c>
      <c r="H294" s="42"/>
      <c r="I294" s="59"/>
      <c r="J294" s="84"/>
      <c r="M294" s="85"/>
    </row>
    <row r="295" spans="1:14" x14ac:dyDescent="0.3">
      <c r="A295" s="44" t="s">
        <v>364</v>
      </c>
      <c r="B295" s="59" t="s">
        <v>2251</v>
      </c>
      <c r="C295" s="84" t="str">
        <f ca="1">IF(ISREF(INDIRECT("'B1. HTT Mortgage Assets'!A1")),ROW('B1. HTT Mortgage Assets'!B149)&amp;" for Mortgage Assets","")</f>
        <v>149 for Mortgage Assets</v>
      </c>
      <c r="D295" s="84" t="str">
        <f ca="1">IF(ISREF(INDIRECT("'B2. HTT Public Sector Assets'!A1")),ROW(#REF!)&amp;" for Public Sector Assets","")</f>
        <v/>
      </c>
      <c r="F295" s="84" t="str">
        <f ca="1">IF(ISREF(INDIRECT("'B3. HTT Shipping Assets'!A1")),ROW(#REF!)&amp;" for Shipping Assets","")</f>
        <v/>
      </c>
      <c r="H295" s="42"/>
      <c r="I295" s="59"/>
      <c r="J295" s="84"/>
      <c r="L295" s="85"/>
      <c r="M295" s="85"/>
    </row>
    <row r="296" spans="1:14" x14ac:dyDescent="0.3">
      <c r="A296" s="44" t="s">
        <v>365</v>
      </c>
      <c r="B296" s="59" t="s">
        <v>2252</v>
      </c>
      <c r="C296" s="84">
        <f>ROW(B111)</f>
        <v>111</v>
      </c>
      <c r="F296" s="85"/>
      <c r="H296" s="42"/>
      <c r="I296" s="59"/>
      <c r="J296" s="84"/>
      <c r="L296" s="85"/>
      <c r="M296" s="85"/>
    </row>
    <row r="297" spans="1:14" x14ac:dyDescent="0.3">
      <c r="A297" s="44" t="s">
        <v>366</v>
      </c>
      <c r="B297" s="59" t="s">
        <v>2253</v>
      </c>
      <c r="C297" s="84">
        <f>ROW(B163)</f>
        <v>163</v>
      </c>
      <c r="E297" s="85"/>
      <c r="F297" s="85"/>
      <c r="H297" s="42"/>
      <c r="J297" s="84"/>
      <c r="L297" s="85"/>
    </row>
    <row r="298" spans="1:14" x14ac:dyDescent="0.3">
      <c r="A298" s="44" t="s">
        <v>367</v>
      </c>
      <c r="B298" s="59" t="s">
        <v>2254</v>
      </c>
      <c r="C298" s="84">
        <f>ROW(B137)</f>
        <v>137</v>
      </c>
      <c r="E298" s="85"/>
      <c r="F298" s="85"/>
      <c r="H298" s="42"/>
      <c r="I298" s="59"/>
      <c r="J298" s="84"/>
      <c r="L298" s="85"/>
    </row>
    <row r="299" spans="1:14" x14ac:dyDescent="0.3">
      <c r="A299" s="44" t="s">
        <v>368</v>
      </c>
      <c r="B299" s="59" t="s">
        <v>2255</v>
      </c>
      <c r="C299" s="154"/>
      <c r="E299" s="85"/>
      <c r="H299" s="42"/>
      <c r="I299" s="59"/>
      <c r="J299" s="44" t="s">
        <v>2263</v>
      </c>
      <c r="L299" s="85"/>
    </row>
    <row r="300" spans="1:14" x14ac:dyDescent="0.3">
      <c r="A300" s="44" t="s">
        <v>369</v>
      </c>
      <c r="B300" s="59" t="s">
        <v>2256</v>
      </c>
      <c r="C300" s="84" t="s">
        <v>2266</v>
      </c>
      <c r="D300" s="84" t="s">
        <v>2265</v>
      </c>
      <c r="E300" s="85"/>
      <c r="H300" s="42"/>
      <c r="I300" s="59"/>
      <c r="J300" s="44" t="s">
        <v>2264</v>
      </c>
      <c r="K300" s="84"/>
      <c r="L300" s="85"/>
    </row>
    <row r="301" spans="1:14" outlineLevel="1" x14ac:dyDescent="0.3">
      <c r="A301" s="44" t="s">
        <v>2355</v>
      </c>
      <c r="B301" s="59" t="s">
        <v>2257</v>
      </c>
      <c r="C301" s="84" t="s">
        <v>2267</v>
      </c>
      <c r="H301" s="42"/>
      <c r="I301" s="59"/>
      <c r="J301" s="44" t="s">
        <v>2288</v>
      </c>
      <c r="K301" s="84"/>
      <c r="L301" s="85"/>
    </row>
    <row r="302" spans="1:14" outlineLevel="1" x14ac:dyDescent="0.3">
      <c r="A302" s="44" t="s">
        <v>2356</v>
      </c>
      <c r="B302" s="59" t="s">
        <v>2261</v>
      </c>
      <c r="C302" s="84" t="str">
        <f>ROW('C. HTT Harmonised Glossary'!B18)&amp;" for Harmonised Glossary"</f>
        <v>18 for Harmonised Glossary</v>
      </c>
      <c r="H302" s="42"/>
      <c r="I302" s="59"/>
      <c r="J302" s="44" t="s">
        <v>1246</v>
      </c>
      <c r="K302" s="84"/>
      <c r="L302" s="85"/>
    </row>
    <row r="303" spans="1:14" outlineLevel="1" x14ac:dyDescent="0.3">
      <c r="A303" s="44" t="s">
        <v>2357</v>
      </c>
      <c r="B303" s="59" t="s">
        <v>2258</v>
      </c>
      <c r="C303" s="84">
        <f>ROW(B65)</f>
        <v>65</v>
      </c>
      <c r="H303" s="42"/>
      <c r="I303" s="59"/>
      <c r="J303" s="84"/>
      <c r="K303" s="84"/>
      <c r="L303" s="85"/>
    </row>
    <row r="304" spans="1:14" outlineLevel="1" x14ac:dyDescent="0.3">
      <c r="A304" s="44" t="s">
        <v>2358</v>
      </c>
      <c r="B304" s="59" t="s">
        <v>2259</v>
      </c>
      <c r="C304" s="84">
        <f>ROW(B88)</f>
        <v>88</v>
      </c>
      <c r="H304" s="42"/>
      <c r="I304" s="59"/>
      <c r="J304" s="84"/>
      <c r="K304" s="84"/>
      <c r="L304" s="85"/>
    </row>
    <row r="305" spans="1:14" outlineLevel="1" x14ac:dyDescent="0.3">
      <c r="A305" s="44" t="s">
        <v>2359</v>
      </c>
      <c r="B305" s="59" t="s">
        <v>2260</v>
      </c>
      <c r="C305" s="84" t="s">
        <v>2290</v>
      </c>
      <c r="E305" s="85"/>
      <c r="H305" s="42"/>
      <c r="I305" s="59"/>
      <c r="J305" s="84"/>
      <c r="K305" s="84"/>
      <c r="L305" s="85"/>
      <c r="N305" s="73"/>
    </row>
    <row r="306" spans="1:14" outlineLevel="1" x14ac:dyDescent="0.3">
      <c r="A306" s="44" t="s">
        <v>2360</v>
      </c>
      <c r="B306" s="59" t="s">
        <v>2262</v>
      </c>
      <c r="C306" s="84">
        <v>44</v>
      </c>
      <c r="E306" s="85"/>
      <c r="H306" s="42"/>
      <c r="I306" s="59"/>
      <c r="J306" s="84"/>
      <c r="K306" s="84"/>
      <c r="L306" s="85"/>
      <c r="N306" s="73"/>
    </row>
    <row r="307" spans="1:14" outlineLevel="1" x14ac:dyDescent="0.3">
      <c r="A307" s="44" t="s">
        <v>2361</v>
      </c>
      <c r="B307" s="59" t="s">
        <v>2289</v>
      </c>
      <c r="C307" s="84" t="str">
        <f ca="1">IF(ISREF(INDIRECT("'B1. HTT Mortgage Assets'!A1")),ROW('B1. HTT Mortgage Assets'!B179)&amp; " for Mortgage Assets","")</f>
        <v>179 for Mortgage Assets</v>
      </c>
      <c r="D307" s="84" t="str">
        <f ca="1">IF(ISREF(INDIRECT("'B2. HTT Public Sector Assets'!A1")),ROW(#REF!)&amp; " for Public Sector Assets","")</f>
        <v/>
      </c>
      <c r="E307" s="85"/>
      <c r="F307" s="84" t="str">
        <f ca="1">IF(ISREF(INDIRECT("'B3. HTT Shipping Assets'!A1")),ROW(#REF!)&amp; " for Shipping Assets","")</f>
        <v/>
      </c>
      <c r="H307" s="42"/>
      <c r="I307" s="59"/>
      <c r="J307" s="84"/>
      <c r="K307" s="84"/>
      <c r="L307" s="85"/>
      <c r="N307" s="73"/>
    </row>
    <row r="308" spans="1:14" outlineLevel="1" x14ac:dyDescent="0.3">
      <c r="A308" s="44" t="s">
        <v>370</v>
      </c>
      <c r="B308" s="59"/>
      <c r="E308" s="85"/>
      <c r="H308" s="42"/>
      <c r="I308" s="59"/>
      <c r="J308" s="84"/>
      <c r="K308" s="84"/>
      <c r="L308" s="85"/>
      <c r="N308" s="73"/>
    </row>
    <row r="309" spans="1:14" outlineLevel="1" x14ac:dyDescent="0.3">
      <c r="A309" s="44" t="s">
        <v>371</v>
      </c>
      <c r="E309" s="85"/>
      <c r="H309" s="42"/>
      <c r="I309" s="59"/>
      <c r="J309" s="84"/>
      <c r="K309" s="84"/>
      <c r="L309" s="85"/>
      <c r="N309" s="73"/>
    </row>
    <row r="310" spans="1:14" outlineLevel="1" x14ac:dyDescent="0.3">
      <c r="A310" s="44" t="s">
        <v>372</v>
      </c>
      <c r="H310" s="42"/>
      <c r="N310" s="73"/>
    </row>
    <row r="311" spans="1:14" ht="36" x14ac:dyDescent="0.3">
      <c r="A311" s="56"/>
      <c r="B311" s="55" t="s">
        <v>65</v>
      </c>
      <c r="C311" s="56"/>
      <c r="D311" s="56"/>
      <c r="E311" s="56"/>
      <c r="F311" s="56"/>
      <c r="G311" s="57"/>
      <c r="H311" s="42"/>
      <c r="I311" s="48"/>
      <c r="J311" s="50"/>
      <c r="K311" s="50"/>
      <c r="L311" s="50"/>
      <c r="M311" s="50"/>
      <c r="N311" s="73"/>
    </row>
    <row r="312" spans="1:14" x14ac:dyDescent="0.3">
      <c r="A312" s="44" t="s">
        <v>5</v>
      </c>
      <c r="B312" s="67" t="s">
        <v>2268</v>
      </c>
      <c r="C312" s="44" t="s">
        <v>69</v>
      </c>
      <c r="H312" s="42"/>
      <c r="I312" s="67"/>
      <c r="J312" s="84"/>
      <c r="N312" s="73"/>
    </row>
    <row r="313" spans="1:14" outlineLevel="1" x14ac:dyDescent="0.3">
      <c r="A313" s="44" t="s">
        <v>2353</v>
      </c>
      <c r="B313" s="67" t="s">
        <v>2269</v>
      </c>
      <c r="C313" s="44" t="s">
        <v>69</v>
      </c>
      <c r="H313" s="42"/>
      <c r="I313" s="67"/>
      <c r="J313" s="84"/>
      <c r="N313" s="73"/>
    </row>
    <row r="314" spans="1:14" outlineLevel="1" x14ac:dyDescent="0.3">
      <c r="A314" s="44" t="s">
        <v>2354</v>
      </c>
      <c r="B314" s="67" t="s">
        <v>2270</v>
      </c>
      <c r="C314" s="44" t="s">
        <v>69</v>
      </c>
      <c r="H314" s="42"/>
      <c r="I314" s="67"/>
      <c r="J314" s="84"/>
      <c r="N314" s="73"/>
    </row>
    <row r="315" spans="1:14" outlineLevel="1" x14ac:dyDescent="0.3">
      <c r="A315" s="44" t="s">
        <v>373</v>
      </c>
      <c r="B315" s="67"/>
      <c r="C315" s="84"/>
      <c r="H315" s="42"/>
      <c r="I315" s="67"/>
      <c r="J315" s="84"/>
      <c r="N315" s="73"/>
    </row>
    <row r="316" spans="1:14" outlineLevel="1" x14ac:dyDescent="0.3">
      <c r="A316" s="44" t="s">
        <v>374</v>
      </c>
      <c r="B316" s="67"/>
      <c r="C316" s="84"/>
      <c r="H316" s="42"/>
      <c r="I316" s="67"/>
      <c r="J316" s="84"/>
      <c r="N316" s="73"/>
    </row>
    <row r="317" spans="1:14" outlineLevel="1" x14ac:dyDescent="0.3">
      <c r="A317" s="44" t="s">
        <v>375</v>
      </c>
      <c r="B317" s="67"/>
      <c r="C317" s="84"/>
      <c r="H317" s="42"/>
      <c r="I317" s="67"/>
      <c r="J317" s="84"/>
      <c r="N317" s="73"/>
    </row>
    <row r="318" spans="1:14" outlineLevel="1" x14ac:dyDescent="0.3">
      <c r="A318" s="44" t="s">
        <v>376</v>
      </c>
      <c r="B318" s="67"/>
      <c r="C318" s="84"/>
      <c r="H318" s="42"/>
      <c r="I318" s="67"/>
      <c r="J318" s="84"/>
      <c r="N318" s="73"/>
    </row>
    <row r="319" spans="1:14" ht="18" x14ac:dyDescent="0.3">
      <c r="A319" s="56"/>
      <c r="B319" s="55" t="s">
        <v>66</v>
      </c>
      <c r="C319" s="56"/>
      <c r="D319" s="56"/>
      <c r="E319" s="56"/>
      <c r="F319" s="56"/>
      <c r="G319" s="57"/>
      <c r="H319" s="42"/>
      <c r="I319" s="48"/>
      <c r="J319" s="50"/>
      <c r="K319" s="50"/>
      <c r="L319" s="50"/>
      <c r="M319" s="50"/>
      <c r="N319" s="73"/>
    </row>
    <row r="320" spans="1:14" ht="15" customHeight="1" outlineLevel="1" x14ac:dyDescent="0.3">
      <c r="A320" s="63"/>
      <c r="B320" s="64" t="s">
        <v>377</v>
      </c>
      <c r="C320" s="63"/>
      <c r="D320" s="63"/>
      <c r="E320" s="65"/>
      <c r="F320" s="66"/>
      <c r="G320" s="66"/>
      <c r="H320" s="42"/>
      <c r="L320" s="42"/>
      <c r="M320" s="42"/>
      <c r="N320" s="73"/>
    </row>
    <row r="321" spans="1:14" outlineLevel="1" x14ac:dyDescent="0.3">
      <c r="A321" s="44" t="s">
        <v>378</v>
      </c>
      <c r="B321" s="59" t="s">
        <v>379</v>
      </c>
      <c r="C321" s="59"/>
      <c r="H321" s="42"/>
      <c r="I321" s="73"/>
      <c r="J321" s="73"/>
      <c r="K321" s="73"/>
      <c r="L321" s="73"/>
      <c r="M321" s="73"/>
      <c r="N321" s="73"/>
    </row>
    <row r="322" spans="1:14" outlineLevel="1" x14ac:dyDescent="0.3">
      <c r="A322" s="44" t="s">
        <v>380</v>
      </c>
      <c r="B322" s="59" t="s">
        <v>381</v>
      </c>
      <c r="C322" s="59"/>
      <c r="H322" s="42"/>
      <c r="I322" s="73"/>
      <c r="J322" s="73"/>
      <c r="K322" s="73"/>
      <c r="L322" s="73"/>
      <c r="M322" s="73"/>
      <c r="N322" s="73"/>
    </row>
    <row r="323" spans="1:14" outlineLevel="1" x14ac:dyDescent="0.3">
      <c r="A323" s="44" t="s">
        <v>382</v>
      </c>
      <c r="B323" s="59" t="s">
        <v>383</v>
      </c>
      <c r="C323" s="59"/>
      <c r="H323" s="42"/>
      <c r="I323" s="73"/>
      <c r="J323" s="73"/>
      <c r="K323" s="73"/>
      <c r="L323" s="73"/>
      <c r="M323" s="73"/>
      <c r="N323" s="73"/>
    </row>
    <row r="324" spans="1:14" outlineLevel="1" x14ac:dyDescent="0.3">
      <c r="A324" s="44" t="s">
        <v>384</v>
      </c>
      <c r="B324" s="59" t="s">
        <v>385</v>
      </c>
      <c r="H324" s="42"/>
      <c r="I324" s="73"/>
      <c r="J324" s="73"/>
      <c r="K324" s="73"/>
      <c r="L324" s="73"/>
      <c r="M324" s="73"/>
      <c r="N324" s="73"/>
    </row>
    <row r="325" spans="1:14" outlineLevel="1" x14ac:dyDescent="0.3">
      <c r="A325" s="44" t="s">
        <v>386</v>
      </c>
      <c r="B325" s="59" t="s">
        <v>387</v>
      </c>
      <c r="H325" s="42"/>
      <c r="I325" s="73"/>
      <c r="J325" s="73"/>
      <c r="K325" s="73"/>
      <c r="L325" s="73"/>
      <c r="M325" s="73"/>
      <c r="N325" s="73"/>
    </row>
    <row r="326" spans="1:14" outlineLevel="1" x14ac:dyDescent="0.3">
      <c r="A326" s="44" t="s">
        <v>388</v>
      </c>
      <c r="B326" s="59" t="s">
        <v>389</v>
      </c>
      <c r="H326" s="42"/>
      <c r="I326" s="73"/>
      <c r="J326" s="73"/>
      <c r="K326" s="73"/>
      <c r="L326" s="73"/>
      <c r="M326" s="73"/>
      <c r="N326" s="73"/>
    </row>
    <row r="327" spans="1:14" outlineLevel="1" x14ac:dyDescent="0.3">
      <c r="A327" s="44" t="s">
        <v>390</v>
      </c>
      <c r="B327" s="59" t="s">
        <v>391</v>
      </c>
      <c r="H327" s="42"/>
      <c r="I327" s="73"/>
      <c r="J327" s="73"/>
      <c r="K327" s="73"/>
      <c r="L327" s="73"/>
      <c r="M327" s="73"/>
      <c r="N327" s="73"/>
    </row>
    <row r="328" spans="1:14" outlineLevel="1" x14ac:dyDescent="0.3">
      <c r="A328" s="44" t="s">
        <v>392</v>
      </c>
      <c r="B328" s="59" t="s">
        <v>393</v>
      </c>
      <c r="H328" s="42"/>
      <c r="I328" s="73"/>
      <c r="J328" s="73"/>
      <c r="K328" s="73"/>
      <c r="L328" s="73"/>
      <c r="M328" s="73"/>
      <c r="N328" s="73"/>
    </row>
    <row r="329" spans="1:14" outlineLevel="1" x14ac:dyDescent="0.3">
      <c r="A329" s="44" t="s">
        <v>394</v>
      </c>
      <c r="B329" s="59" t="s">
        <v>395</v>
      </c>
      <c r="H329" s="42"/>
      <c r="I329" s="73"/>
      <c r="J329" s="73"/>
      <c r="K329" s="73"/>
      <c r="L329" s="73"/>
      <c r="M329" s="73"/>
      <c r="N329" s="73"/>
    </row>
    <row r="330" spans="1:14" outlineLevel="1" x14ac:dyDescent="0.3">
      <c r="A330" s="44" t="s">
        <v>396</v>
      </c>
      <c r="B330" s="72" t="s">
        <v>397</v>
      </c>
      <c r="H330" s="42"/>
      <c r="I330" s="73"/>
      <c r="J330" s="73"/>
      <c r="K330" s="73"/>
      <c r="L330" s="73"/>
      <c r="M330" s="73"/>
      <c r="N330" s="73"/>
    </row>
    <row r="331" spans="1:14" outlineLevel="1" x14ac:dyDescent="0.3">
      <c r="A331" s="44" t="s">
        <v>398</v>
      </c>
      <c r="B331" s="72" t="s">
        <v>397</v>
      </c>
      <c r="H331" s="42"/>
      <c r="I331" s="73"/>
      <c r="J331" s="73"/>
      <c r="K331" s="73"/>
      <c r="L331" s="73"/>
      <c r="M331" s="73"/>
      <c r="N331" s="73"/>
    </row>
    <row r="332" spans="1:14" outlineLevel="1" x14ac:dyDescent="0.3">
      <c r="A332" s="44" t="s">
        <v>399</v>
      </c>
      <c r="B332" s="72" t="s">
        <v>397</v>
      </c>
      <c r="H332" s="42"/>
      <c r="I332" s="73"/>
      <c r="J332" s="73"/>
      <c r="K332" s="73"/>
      <c r="L332" s="73"/>
      <c r="M332" s="73"/>
      <c r="N332" s="73"/>
    </row>
    <row r="333" spans="1:14" outlineLevel="1" x14ac:dyDescent="0.3">
      <c r="A333" s="44" t="s">
        <v>400</v>
      </c>
      <c r="B333" s="72" t="s">
        <v>397</v>
      </c>
      <c r="H333" s="42"/>
      <c r="I333" s="73"/>
      <c r="J333" s="73"/>
      <c r="K333" s="73"/>
      <c r="L333" s="73"/>
      <c r="M333" s="73"/>
      <c r="N333" s="73"/>
    </row>
    <row r="334" spans="1:14" outlineLevel="1" x14ac:dyDescent="0.3">
      <c r="A334" s="44" t="s">
        <v>401</v>
      </c>
      <c r="B334" s="72" t="s">
        <v>397</v>
      </c>
      <c r="H334" s="42"/>
      <c r="I334" s="73"/>
      <c r="J334" s="73"/>
      <c r="K334" s="73"/>
      <c r="L334" s="73"/>
      <c r="M334" s="73"/>
      <c r="N334" s="73"/>
    </row>
    <row r="335" spans="1:14" outlineLevel="1" x14ac:dyDescent="0.3">
      <c r="A335" s="44" t="s">
        <v>402</v>
      </c>
      <c r="B335" s="72" t="s">
        <v>397</v>
      </c>
      <c r="H335" s="42"/>
      <c r="I335" s="73"/>
      <c r="J335" s="73"/>
      <c r="K335" s="73"/>
      <c r="L335" s="73"/>
      <c r="M335" s="73"/>
      <c r="N335" s="73"/>
    </row>
    <row r="336" spans="1:14" outlineLevel="1" x14ac:dyDescent="0.3">
      <c r="A336" s="44" t="s">
        <v>403</v>
      </c>
      <c r="B336" s="72" t="s">
        <v>397</v>
      </c>
      <c r="H336" s="42"/>
      <c r="I336" s="73"/>
      <c r="J336" s="73"/>
      <c r="K336" s="73"/>
      <c r="L336" s="73"/>
      <c r="M336" s="73"/>
      <c r="N336" s="73"/>
    </row>
    <row r="337" spans="1:14" outlineLevel="1" x14ac:dyDescent="0.3">
      <c r="A337" s="44" t="s">
        <v>404</v>
      </c>
      <c r="B337" s="72" t="s">
        <v>397</v>
      </c>
      <c r="H337" s="42"/>
      <c r="I337" s="73"/>
      <c r="J337" s="73"/>
      <c r="K337" s="73"/>
      <c r="L337" s="73"/>
      <c r="M337" s="73"/>
      <c r="N337" s="73"/>
    </row>
    <row r="338" spans="1:14" outlineLevel="1" x14ac:dyDescent="0.3">
      <c r="A338" s="44" t="s">
        <v>405</v>
      </c>
      <c r="B338" s="72" t="s">
        <v>397</v>
      </c>
      <c r="H338" s="42"/>
      <c r="I338" s="73"/>
      <c r="J338" s="73"/>
      <c r="K338" s="73"/>
      <c r="L338" s="73"/>
      <c r="M338" s="73"/>
      <c r="N338" s="73"/>
    </row>
    <row r="339" spans="1:14" outlineLevel="1" x14ac:dyDescent="0.3">
      <c r="A339" s="44" t="s">
        <v>406</v>
      </c>
      <c r="B339" s="72" t="s">
        <v>397</v>
      </c>
      <c r="H339" s="42"/>
      <c r="I339" s="73"/>
      <c r="J339" s="73"/>
      <c r="K339" s="73"/>
      <c r="L339" s="73"/>
      <c r="M339" s="73"/>
      <c r="N339" s="73"/>
    </row>
    <row r="340" spans="1:14" outlineLevel="1" x14ac:dyDescent="0.3">
      <c r="A340" s="44" t="s">
        <v>407</v>
      </c>
      <c r="B340" s="72" t="s">
        <v>397</v>
      </c>
      <c r="H340" s="42"/>
      <c r="I340" s="73"/>
      <c r="J340" s="73"/>
      <c r="K340" s="73"/>
      <c r="L340" s="73"/>
      <c r="M340" s="73"/>
      <c r="N340" s="73"/>
    </row>
    <row r="341" spans="1:14" outlineLevel="1" x14ac:dyDescent="0.3">
      <c r="A341" s="44" t="s">
        <v>408</v>
      </c>
      <c r="B341" s="72" t="s">
        <v>397</v>
      </c>
      <c r="H341" s="42"/>
      <c r="I341" s="73"/>
      <c r="J341" s="73"/>
      <c r="K341" s="73"/>
      <c r="L341" s="73"/>
      <c r="M341" s="73"/>
      <c r="N341" s="73"/>
    </row>
    <row r="342" spans="1:14" outlineLevel="1" x14ac:dyDescent="0.3">
      <c r="A342" s="44" t="s">
        <v>409</v>
      </c>
      <c r="B342" s="72" t="s">
        <v>397</v>
      </c>
      <c r="H342" s="42"/>
      <c r="I342" s="73"/>
      <c r="J342" s="73"/>
      <c r="K342" s="73"/>
      <c r="L342" s="73"/>
      <c r="M342" s="73"/>
      <c r="N342" s="73"/>
    </row>
    <row r="343" spans="1:14" outlineLevel="1" x14ac:dyDescent="0.3">
      <c r="A343" s="44" t="s">
        <v>410</v>
      </c>
      <c r="B343" s="72" t="s">
        <v>397</v>
      </c>
      <c r="H343" s="42"/>
      <c r="I343" s="73"/>
      <c r="J343" s="73"/>
      <c r="K343" s="73"/>
      <c r="L343" s="73"/>
      <c r="M343" s="73"/>
      <c r="N343" s="73"/>
    </row>
    <row r="344" spans="1:14" outlineLevel="1" x14ac:dyDescent="0.3">
      <c r="A344" s="44" t="s">
        <v>411</v>
      </c>
      <c r="B344" s="72" t="s">
        <v>397</v>
      </c>
      <c r="H344" s="42"/>
      <c r="I344" s="73"/>
      <c r="J344" s="73"/>
      <c r="K344" s="73"/>
      <c r="L344" s="73"/>
      <c r="M344" s="73"/>
      <c r="N344" s="73"/>
    </row>
    <row r="345" spans="1:14" outlineLevel="1" x14ac:dyDescent="0.3">
      <c r="A345" s="44" t="s">
        <v>412</v>
      </c>
      <c r="B345" s="72" t="s">
        <v>397</v>
      </c>
      <c r="H345" s="42"/>
      <c r="I345" s="73"/>
      <c r="J345" s="73"/>
      <c r="K345" s="73"/>
      <c r="L345" s="73"/>
      <c r="M345" s="73"/>
      <c r="N345" s="73"/>
    </row>
    <row r="346" spans="1:14" outlineLevel="1" x14ac:dyDescent="0.3">
      <c r="A346" s="44" t="s">
        <v>413</v>
      </c>
      <c r="B346" s="72" t="s">
        <v>397</v>
      </c>
      <c r="H346" s="42"/>
      <c r="I346" s="73"/>
      <c r="J346" s="73"/>
      <c r="K346" s="73"/>
      <c r="L346" s="73"/>
      <c r="M346" s="73"/>
      <c r="N346" s="73"/>
    </row>
    <row r="347" spans="1:14" outlineLevel="1" x14ac:dyDescent="0.3">
      <c r="A347" s="44" t="s">
        <v>414</v>
      </c>
      <c r="B347" s="72" t="s">
        <v>397</v>
      </c>
      <c r="H347" s="42"/>
      <c r="I347" s="73"/>
      <c r="J347" s="73"/>
      <c r="K347" s="73"/>
      <c r="L347" s="73"/>
      <c r="M347" s="73"/>
      <c r="N347" s="73"/>
    </row>
    <row r="348" spans="1:14" outlineLevel="1" x14ac:dyDescent="0.3">
      <c r="A348" s="44" t="s">
        <v>415</v>
      </c>
      <c r="B348" s="72" t="s">
        <v>397</v>
      </c>
      <c r="H348" s="42"/>
      <c r="I348" s="73"/>
      <c r="J348" s="73"/>
      <c r="K348" s="73"/>
      <c r="L348" s="73"/>
      <c r="M348" s="73"/>
      <c r="N348" s="73"/>
    </row>
    <row r="349" spans="1:14" outlineLevel="1" x14ac:dyDescent="0.3">
      <c r="A349" s="44" t="s">
        <v>416</v>
      </c>
      <c r="B349" s="72" t="s">
        <v>397</v>
      </c>
      <c r="H349" s="42"/>
      <c r="I349" s="73"/>
      <c r="J349" s="73"/>
      <c r="K349" s="73"/>
      <c r="L349" s="73"/>
      <c r="M349" s="73"/>
      <c r="N349" s="73"/>
    </row>
    <row r="350" spans="1:14" outlineLevel="1" x14ac:dyDescent="0.3">
      <c r="A350" s="44" t="s">
        <v>417</v>
      </c>
      <c r="B350" s="72" t="s">
        <v>397</v>
      </c>
      <c r="H350" s="42"/>
      <c r="I350" s="73"/>
      <c r="J350" s="73"/>
      <c r="K350" s="73"/>
      <c r="L350" s="73"/>
      <c r="M350" s="73"/>
      <c r="N350" s="73"/>
    </row>
    <row r="351" spans="1:14" outlineLevel="1" x14ac:dyDescent="0.3">
      <c r="A351" s="44" t="s">
        <v>418</v>
      </c>
      <c r="B351" s="72" t="s">
        <v>397</v>
      </c>
      <c r="H351" s="42"/>
      <c r="I351" s="73"/>
      <c r="J351" s="73"/>
      <c r="K351" s="73"/>
      <c r="L351" s="73"/>
      <c r="M351" s="73"/>
      <c r="N351" s="73"/>
    </row>
    <row r="352" spans="1:14" outlineLevel="1" x14ac:dyDescent="0.3">
      <c r="A352" s="44" t="s">
        <v>419</v>
      </c>
      <c r="B352" s="72" t="s">
        <v>397</v>
      </c>
      <c r="H352" s="42"/>
      <c r="I352" s="73"/>
      <c r="J352" s="73"/>
      <c r="K352" s="73"/>
      <c r="L352" s="73"/>
      <c r="M352" s="73"/>
      <c r="N352" s="73"/>
    </row>
    <row r="353" spans="1:14" outlineLevel="1" x14ac:dyDescent="0.3">
      <c r="A353" s="44" t="s">
        <v>420</v>
      </c>
      <c r="B353" s="72" t="s">
        <v>397</v>
      </c>
      <c r="H353" s="42"/>
      <c r="I353" s="73"/>
      <c r="J353" s="73"/>
      <c r="K353" s="73"/>
      <c r="L353" s="73"/>
      <c r="M353" s="73"/>
      <c r="N353" s="73"/>
    </row>
    <row r="354" spans="1:14" outlineLevel="1" x14ac:dyDescent="0.3">
      <c r="A354" s="44" t="s">
        <v>421</v>
      </c>
      <c r="B354" s="72" t="s">
        <v>397</v>
      </c>
      <c r="H354" s="42"/>
      <c r="I354" s="73"/>
      <c r="J354" s="73"/>
      <c r="K354" s="73"/>
      <c r="L354" s="73"/>
      <c r="M354" s="73"/>
      <c r="N354" s="73"/>
    </row>
    <row r="355" spans="1:14" outlineLevel="1" x14ac:dyDescent="0.3">
      <c r="A355" s="44" t="s">
        <v>422</v>
      </c>
      <c r="B355" s="72" t="s">
        <v>397</v>
      </c>
      <c r="H355" s="42"/>
      <c r="I355" s="73"/>
      <c r="J355" s="73"/>
      <c r="K355" s="73"/>
      <c r="L355" s="73"/>
      <c r="M355" s="73"/>
      <c r="N355" s="73"/>
    </row>
    <row r="356" spans="1:14" outlineLevel="1" x14ac:dyDescent="0.3">
      <c r="A356" s="44" t="s">
        <v>423</v>
      </c>
      <c r="B356" s="72" t="s">
        <v>397</v>
      </c>
      <c r="H356" s="42"/>
      <c r="I356" s="73"/>
      <c r="J356" s="73"/>
      <c r="K356" s="73"/>
      <c r="L356" s="73"/>
      <c r="M356" s="73"/>
      <c r="N356" s="73"/>
    </row>
    <row r="357" spans="1:14" outlineLevel="1" x14ac:dyDescent="0.3">
      <c r="A357" s="44" t="s">
        <v>424</v>
      </c>
      <c r="B357" s="72" t="s">
        <v>397</v>
      </c>
      <c r="H357" s="42"/>
      <c r="I357" s="73"/>
      <c r="J357" s="73"/>
      <c r="K357" s="73"/>
      <c r="L357" s="73"/>
      <c r="M357" s="73"/>
      <c r="N357" s="73"/>
    </row>
    <row r="358" spans="1:14" outlineLevel="1" x14ac:dyDescent="0.3">
      <c r="A358" s="44" t="s">
        <v>425</v>
      </c>
      <c r="B358" s="72" t="s">
        <v>397</v>
      </c>
      <c r="H358" s="42"/>
      <c r="I358" s="73"/>
      <c r="J358" s="73"/>
      <c r="K358" s="73"/>
      <c r="L358" s="73"/>
      <c r="M358" s="73"/>
      <c r="N358" s="73"/>
    </row>
    <row r="359" spans="1:14" outlineLevel="1" x14ac:dyDescent="0.3">
      <c r="A359" s="44" t="s">
        <v>426</v>
      </c>
      <c r="B359" s="72" t="s">
        <v>397</v>
      </c>
      <c r="H359" s="42"/>
      <c r="I359" s="73"/>
      <c r="J359" s="73"/>
      <c r="K359" s="73"/>
      <c r="L359" s="73"/>
      <c r="M359" s="73"/>
      <c r="N359" s="73"/>
    </row>
    <row r="360" spans="1:14" outlineLevel="1" x14ac:dyDescent="0.3">
      <c r="A360" s="44" t="s">
        <v>427</v>
      </c>
      <c r="B360" s="72" t="s">
        <v>397</v>
      </c>
      <c r="H360" s="42"/>
      <c r="I360" s="73"/>
      <c r="J360" s="73"/>
      <c r="K360" s="73"/>
      <c r="L360" s="73"/>
      <c r="M360" s="73"/>
      <c r="N360" s="73"/>
    </row>
    <row r="361" spans="1:14" outlineLevel="1" x14ac:dyDescent="0.3">
      <c r="A361" s="44" t="s">
        <v>428</v>
      </c>
      <c r="B361" s="72" t="s">
        <v>397</v>
      </c>
      <c r="H361" s="42"/>
      <c r="I361" s="73"/>
      <c r="J361" s="73"/>
      <c r="K361" s="73"/>
      <c r="L361" s="73"/>
      <c r="M361" s="73"/>
      <c r="N361" s="73"/>
    </row>
    <row r="362" spans="1:14" outlineLevel="1" x14ac:dyDescent="0.3">
      <c r="A362" s="44" t="s">
        <v>429</v>
      </c>
      <c r="B362" s="72" t="s">
        <v>397</v>
      </c>
      <c r="H362" s="42"/>
      <c r="I362" s="73"/>
      <c r="J362" s="73"/>
      <c r="K362" s="73"/>
      <c r="L362" s="73"/>
      <c r="M362" s="73"/>
      <c r="N362" s="73"/>
    </row>
    <row r="363" spans="1:14" outlineLevel="1" x14ac:dyDescent="0.3">
      <c r="A363" s="44" t="s">
        <v>430</v>
      </c>
      <c r="B363" s="72" t="s">
        <v>397</v>
      </c>
      <c r="H363" s="42"/>
      <c r="I363" s="73"/>
      <c r="J363" s="73"/>
      <c r="K363" s="73"/>
      <c r="L363" s="73"/>
      <c r="M363" s="73"/>
      <c r="N363" s="73"/>
    </row>
    <row r="364" spans="1:14" outlineLevel="1" x14ac:dyDescent="0.3">
      <c r="A364" s="44" t="s">
        <v>431</v>
      </c>
      <c r="B364" s="72" t="s">
        <v>397</v>
      </c>
      <c r="H364" s="42"/>
      <c r="I364" s="73"/>
      <c r="J364" s="73"/>
      <c r="K364" s="73"/>
      <c r="L364" s="73"/>
      <c r="M364" s="73"/>
      <c r="N364" s="73"/>
    </row>
    <row r="365" spans="1:14" outlineLevel="1" x14ac:dyDescent="0.3">
      <c r="A365" s="44" t="s">
        <v>432</v>
      </c>
      <c r="B365" s="72" t="s">
        <v>397</v>
      </c>
      <c r="H365" s="42"/>
      <c r="I365" s="73"/>
      <c r="J365" s="73"/>
      <c r="K365" s="73"/>
      <c r="L365" s="73"/>
      <c r="M365" s="73"/>
      <c r="N365" s="73"/>
    </row>
    <row r="366" spans="1:14" x14ac:dyDescent="0.3">
      <c r="H366" s="42"/>
      <c r="I366" s="73"/>
      <c r="J366" s="73"/>
      <c r="K366" s="73"/>
      <c r="L366" s="73"/>
      <c r="M366" s="73"/>
      <c r="N366" s="73"/>
    </row>
    <row r="367" spans="1:14" x14ac:dyDescent="0.3">
      <c r="H367" s="42"/>
      <c r="I367" s="73"/>
      <c r="J367" s="73"/>
      <c r="K367" s="73"/>
      <c r="L367" s="73"/>
      <c r="M367" s="73"/>
      <c r="N367" s="73"/>
    </row>
    <row r="368" spans="1:14" x14ac:dyDescent="0.3">
      <c r="H368" s="42"/>
      <c r="I368" s="73"/>
      <c r="J368" s="73"/>
      <c r="K368" s="73"/>
      <c r="L368" s="73"/>
      <c r="M368" s="73"/>
      <c r="N368" s="73"/>
    </row>
    <row r="369" spans="8:8" s="73" customFormat="1" x14ac:dyDescent="0.3">
      <c r="H369" s="42"/>
    </row>
    <row r="370" spans="8:8" s="73" customFormat="1" x14ac:dyDescent="0.3">
      <c r="H370" s="42"/>
    </row>
    <row r="371" spans="8:8" s="73" customFormat="1" x14ac:dyDescent="0.3">
      <c r="H371" s="42"/>
    </row>
    <row r="372" spans="8:8" s="73" customFormat="1" x14ac:dyDescent="0.3">
      <c r="H372" s="42"/>
    </row>
    <row r="373" spans="8:8" s="73" customFormat="1" x14ac:dyDescent="0.3">
      <c r="H373" s="42"/>
    </row>
    <row r="374" spans="8:8" s="73" customFormat="1" x14ac:dyDescent="0.3">
      <c r="H374" s="42"/>
    </row>
    <row r="375" spans="8:8" s="73" customFormat="1" x14ac:dyDescent="0.3">
      <c r="H375" s="42"/>
    </row>
    <row r="376" spans="8:8" s="73" customFormat="1" x14ac:dyDescent="0.3">
      <c r="H376" s="42"/>
    </row>
    <row r="377" spans="8:8" s="73" customFormat="1" x14ac:dyDescent="0.3">
      <c r="H377" s="42"/>
    </row>
    <row r="378" spans="8:8" s="73" customFormat="1" x14ac:dyDescent="0.3">
      <c r="H378" s="42"/>
    </row>
    <row r="379" spans="8:8" s="73" customFormat="1" x14ac:dyDescent="0.3">
      <c r="H379" s="42"/>
    </row>
    <row r="380" spans="8:8" s="73" customFormat="1" x14ac:dyDescent="0.3">
      <c r="H380" s="42"/>
    </row>
    <row r="381" spans="8:8" s="73" customFormat="1" x14ac:dyDescent="0.3">
      <c r="H381" s="42"/>
    </row>
    <row r="382" spans="8:8" s="73" customFormat="1" x14ac:dyDescent="0.3">
      <c r="H382" s="42"/>
    </row>
    <row r="383" spans="8:8" s="73" customFormat="1" x14ac:dyDescent="0.3">
      <c r="H383" s="42"/>
    </row>
    <row r="384" spans="8:8" s="73" customFormat="1" x14ac:dyDescent="0.3">
      <c r="H384" s="42"/>
    </row>
    <row r="385" spans="8:8" s="73" customFormat="1" x14ac:dyDescent="0.3">
      <c r="H385" s="42"/>
    </row>
    <row r="386" spans="8:8" s="73" customFormat="1" x14ac:dyDescent="0.3">
      <c r="H386" s="42"/>
    </row>
    <row r="387" spans="8:8" s="73" customFormat="1" x14ac:dyDescent="0.3">
      <c r="H387" s="42"/>
    </row>
    <row r="388" spans="8:8" s="73" customFormat="1" x14ac:dyDescent="0.3">
      <c r="H388" s="42"/>
    </row>
    <row r="389" spans="8:8" s="73" customFormat="1" x14ac:dyDescent="0.3">
      <c r="H389" s="42"/>
    </row>
    <row r="390" spans="8:8" s="73" customFormat="1" x14ac:dyDescent="0.3">
      <c r="H390" s="42"/>
    </row>
    <row r="391" spans="8:8" s="73" customFormat="1" x14ac:dyDescent="0.3">
      <c r="H391" s="42"/>
    </row>
    <row r="392" spans="8:8" s="73" customFormat="1" x14ac:dyDescent="0.3">
      <c r="H392" s="42"/>
    </row>
    <row r="393" spans="8:8" s="73" customFormat="1" x14ac:dyDescent="0.3">
      <c r="H393" s="42"/>
    </row>
    <row r="394" spans="8:8" s="73" customFormat="1" x14ac:dyDescent="0.3">
      <c r="H394" s="42"/>
    </row>
    <row r="395" spans="8:8" s="73" customFormat="1" x14ac:dyDescent="0.3">
      <c r="H395" s="42"/>
    </row>
    <row r="396" spans="8:8" s="73" customFormat="1" x14ac:dyDescent="0.3">
      <c r="H396" s="42"/>
    </row>
    <row r="397" spans="8:8" s="73" customFormat="1" x14ac:dyDescent="0.3">
      <c r="H397" s="42"/>
    </row>
    <row r="398" spans="8:8" s="73" customFormat="1" x14ac:dyDescent="0.3">
      <c r="H398" s="42"/>
    </row>
    <row r="399" spans="8:8" s="73" customFormat="1" x14ac:dyDescent="0.3">
      <c r="H399" s="42"/>
    </row>
    <row r="400" spans="8:8" s="73" customFormat="1" x14ac:dyDescent="0.3">
      <c r="H400" s="42"/>
    </row>
    <row r="401" spans="8:8" s="73" customFormat="1" x14ac:dyDescent="0.3">
      <c r="H401" s="42"/>
    </row>
    <row r="402" spans="8:8" s="73" customFormat="1" x14ac:dyDescent="0.3">
      <c r="H402" s="42"/>
    </row>
    <row r="403" spans="8:8" s="73" customFormat="1" x14ac:dyDescent="0.3">
      <c r="H403" s="42"/>
    </row>
    <row r="404" spans="8:8" s="73" customFormat="1" x14ac:dyDescent="0.3">
      <c r="H404" s="42"/>
    </row>
    <row r="405" spans="8:8" s="73" customFormat="1" x14ac:dyDescent="0.3">
      <c r="H405" s="42"/>
    </row>
    <row r="406" spans="8:8" s="73" customFormat="1" x14ac:dyDescent="0.3">
      <c r="H406" s="42"/>
    </row>
    <row r="407" spans="8:8" s="73" customFormat="1" x14ac:dyDescent="0.3">
      <c r="H407" s="42"/>
    </row>
    <row r="408" spans="8:8" s="73" customFormat="1" x14ac:dyDescent="0.3">
      <c r="H408" s="42"/>
    </row>
    <row r="409" spans="8:8" s="73" customFormat="1" x14ac:dyDescent="0.3">
      <c r="H409" s="42"/>
    </row>
    <row r="410" spans="8:8" s="73" customFormat="1" x14ac:dyDescent="0.3">
      <c r="H410" s="42"/>
    </row>
    <row r="411" spans="8:8" s="73" customFormat="1" x14ac:dyDescent="0.3">
      <c r="H411" s="42"/>
    </row>
    <row r="412" spans="8:8" s="73" customFormat="1" x14ac:dyDescent="0.3">
      <c r="H412" s="42"/>
    </row>
    <row r="413" spans="8:8" s="73" customFormat="1" x14ac:dyDescent="0.3">
      <c r="H413" s="42"/>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92C03AD2-1CA1-47E4-A427-4B56C2F5ED63}"/>
    <hyperlink ref="C229" r:id="rId7" display="https://coveredbondlabel.com/issuer/64-nykredit-realkredit-a-s" xr:uid="{6BF1862C-6289-435C-A0C8-647D8F54327F}"/>
    <hyperlink ref="C243" r:id="rId8" xr:uid="{A74FE0AF-BD91-4537-A2E6-C03CEE347DE4}"/>
    <hyperlink ref="C244" r:id="rId9" xr:uid="{474BB3D9-46C5-41DB-919C-9CA3C8A2BB72}"/>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584" zoomScale="80" zoomScaleNormal="80" workbookViewId="0">
      <selection activeCell="D612" sqref="D612"/>
    </sheetView>
  </sheetViews>
  <sheetFormatPr defaultColWidth="8.88671875" defaultRowHeight="14.4" outlineLevelRow="1" x14ac:dyDescent="0.3"/>
  <cols>
    <col min="1" max="1" width="13.88671875" style="44" customWidth="1"/>
    <col min="2" max="2" width="60.88671875" style="44" customWidth="1"/>
    <col min="3" max="3" width="41" style="44" customWidth="1"/>
    <col min="4" max="4" width="40.88671875" style="44" customWidth="1"/>
    <col min="5" max="5" width="6.6640625" style="44" customWidth="1"/>
    <col min="6" max="6" width="41.5546875" style="44" customWidth="1"/>
    <col min="7" max="7" width="41.5546875" style="42" customWidth="1"/>
    <col min="8" max="16384" width="8.88671875" style="73"/>
  </cols>
  <sheetData>
    <row r="1" spans="1:7" ht="31.2" x14ac:dyDescent="0.3">
      <c r="A1" s="41" t="s">
        <v>433</v>
      </c>
      <c r="B1" s="41"/>
      <c r="C1" s="42"/>
      <c r="D1" s="42"/>
      <c r="E1" s="42"/>
      <c r="F1" s="182" t="s">
        <v>2363</v>
      </c>
    </row>
    <row r="2" spans="1:7" ht="15" thickBot="1" x14ac:dyDescent="0.35">
      <c r="A2" s="42"/>
      <c r="B2" s="42"/>
      <c r="C2" s="42"/>
      <c r="D2" s="42"/>
      <c r="E2" s="42"/>
      <c r="F2" s="42"/>
    </row>
    <row r="3" spans="1:7" ht="18.600000000000001" thickBot="1" x14ac:dyDescent="0.35">
      <c r="A3" s="45"/>
      <c r="B3" s="46" t="s">
        <v>58</v>
      </c>
      <c r="C3" s="179" t="s">
        <v>59</v>
      </c>
      <c r="D3" s="45"/>
      <c r="E3" s="45"/>
      <c r="F3" s="42"/>
      <c r="G3" s="45"/>
    </row>
    <row r="4" spans="1:7" ht="15" thickBot="1" x14ac:dyDescent="0.35"/>
    <row r="5" spans="1:7" ht="18" x14ac:dyDescent="0.3">
      <c r="A5" s="48"/>
      <c r="B5" s="49" t="s">
        <v>434</v>
      </c>
      <c r="C5" s="48"/>
      <c r="E5" s="50"/>
      <c r="F5" s="50"/>
    </row>
    <row r="6" spans="1:7" x14ac:dyDescent="0.3">
      <c r="B6" s="108" t="s">
        <v>435</v>
      </c>
    </row>
    <row r="7" spans="1:7" x14ac:dyDescent="0.3">
      <c r="B7" s="109" t="s">
        <v>436</v>
      </c>
    </row>
    <row r="8" spans="1:7" ht="15" thickBot="1" x14ac:dyDescent="0.35">
      <c r="B8" s="110" t="s">
        <v>437</v>
      </c>
    </row>
    <row r="9" spans="1:7" x14ac:dyDescent="0.3">
      <c r="B9" s="111"/>
    </row>
    <row r="10" spans="1:7" ht="36" x14ac:dyDescent="0.3">
      <c r="A10" s="55" t="s">
        <v>67</v>
      </c>
      <c r="B10" s="55" t="s">
        <v>435</v>
      </c>
      <c r="C10" s="56"/>
      <c r="D10" s="56"/>
      <c r="E10" s="56"/>
      <c r="F10" s="56"/>
      <c r="G10" s="57"/>
    </row>
    <row r="11" spans="1:7" ht="15" customHeight="1" x14ac:dyDescent="0.3">
      <c r="A11" s="63"/>
      <c r="B11" s="64" t="s">
        <v>438</v>
      </c>
      <c r="C11" s="63" t="s">
        <v>98</v>
      </c>
      <c r="D11" s="63"/>
      <c r="E11" s="63"/>
      <c r="F11" s="66" t="s">
        <v>439</v>
      </c>
      <c r="G11" s="66"/>
    </row>
    <row r="12" spans="1:7" x14ac:dyDescent="0.3">
      <c r="A12" s="44" t="s">
        <v>440</v>
      </c>
      <c r="B12" s="44" t="s">
        <v>441</v>
      </c>
      <c r="C12" s="123">
        <v>17993.284828289994</v>
      </c>
      <c r="F12" s="129">
        <f>IF($C$15=0,"",IF(C12="[for completion]","",C12/$C$15))</f>
        <v>0.28712483023831725</v>
      </c>
    </row>
    <row r="13" spans="1:7" x14ac:dyDescent="0.3">
      <c r="A13" s="44" t="s">
        <v>442</v>
      </c>
      <c r="B13" s="44" t="s">
        <v>443</v>
      </c>
      <c r="C13" s="123">
        <v>44673.830423829924</v>
      </c>
      <c r="F13" s="129">
        <f>IF($C$15=0,"",IF(C13="[for completion]","",C13/$C$15))</f>
        <v>0.71287516976168275</v>
      </c>
    </row>
    <row r="14" spans="1:7" x14ac:dyDescent="0.3">
      <c r="A14" s="44" t="s">
        <v>444</v>
      </c>
      <c r="B14" s="44" t="s">
        <v>128</v>
      </c>
      <c r="C14" s="123">
        <v>0</v>
      </c>
      <c r="F14" s="129">
        <f>IF($C$15=0,"",IF(C14="[for completion]","",C14/$C$15))</f>
        <v>0</v>
      </c>
    </row>
    <row r="15" spans="1:7" x14ac:dyDescent="0.3">
      <c r="A15" s="44" t="s">
        <v>445</v>
      </c>
      <c r="B15" s="112" t="s">
        <v>130</v>
      </c>
      <c r="C15" s="123">
        <f>SUM(C12:C14)</f>
        <v>62667.115252119918</v>
      </c>
      <c r="F15" s="120">
        <f>SUM(F12:F14)</f>
        <v>1</v>
      </c>
    </row>
    <row r="16" spans="1:7" outlineLevel="1" x14ac:dyDescent="0.3">
      <c r="A16" s="44" t="s">
        <v>446</v>
      </c>
      <c r="B16" s="72" t="s">
        <v>447</v>
      </c>
      <c r="C16" s="123"/>
      <c r="F16" s="129">
        <f t="shared" ref="F16:F26" si="0">IF($C$15=0,"",IF(C16="[for completion]","",C16/$C$15))</f>
        <v>0</v>
      </c>
    </row>
    <row r="17" spans="1:7" outlineLevel="1" x14ac:dyDescent="0.3">
      <c r="A17" s="44" t="s">
        <v>448</v>
      </c>
      <c r="B17" s="72" t="s">
        <v>990</v>
      </c>
      <c r="C17" s="123"/>
      <c r="F17" s="129">
        <f t="shared" si="0"/>
        <v>0</v>
      </c>
    </row>
    <row r="18" spans="1:7" outlineLevel="1" x14ac:dyDescent="0.3">
      <c r="A18" s="44" t="s">
        <v>449</v>
      </c>
      <c r="B18" s="72" t="s">
        <v>132</v>
      </c>
      <c r="C18" s="123"/>
      <c r="F18" s="129">
        <f t="shared" si="0"/>
        <v>0</v>
      </c>
    </row>
    <row r="19" spans="1:7" outlineLevel="1" x14ac:dyDescent="0.3">
      <c r="A19" s="44" t="s">
        <v>450</v>
      </c>
      <c r="B19" s="72" t="s">
        <v>132</v>
      </c>
      <c r="C19" s="123"/>
      <c r="F19" s="129">
        <f t="shared" si="0"/>
        <v>0</v>
      </c>
    </row>
    <row r="20" spans="1:7" outlineLevel="1" x14ac:dyDescent="0.3">
      <c r="A20" s="44" t="s">
        <v>451</v>
      </c>
      <c r="B20" s="72" t="s">
        <v>132</v>
      </c>
      <c r="C20" s="123"/>
      <c r="F20" s="129">
        <f t="shared" si="0"/>
        <v>0</v>
      </c>
    </row>
    <row r="21" spans="1:7" outlineLevel="1" x14ac:dyDescent="0.3">
      <c r="A21" s="44" t="s">
        <v>452</v>
      </c>
      <c r="B21" s="72" t="s">
        <v>132</v>
      </c>
      <c r="C21" s="123"/>
      <c r="F21" s="129">
        <f t="shared" si="0"/>
        <v>0</v>
      </c>
    </row>
    <row r="22" spans="1:7" outlineLevel="1" x14ac:dyDescent="0.3">
      <c r="A22" s="44" t="s">
        <v>453</v>
      </c>
      <c r="B22" s="72" t="s">
        <v>132</v>
      </c>
      <c r="C22" s="123"/>
      <c r="F22" s="129">
        <f t="shared" si="0"/>
        <v>0</v>
      </c>
    </row>
    <row r="23" spans="1:7" outlineLevel="1" x14ac:dyDescent="0.3">
      <c r="A23" s="44" t="s">
        <v>454</v>
      </c>
      <c r="B23" s="72" t="s">
        <v>132</v>
      </c>
      <c r="C23" s="123"/>
      <c r="F23" s="129">
        <f t="shared" si="0"/>
        <v>0</v>
      </c>
    </row>
    <row r="24" spans="1:7" outlineLevel="1" x14ac:dyDescent="0.3">
      <c r="A24" s="44" t="s">
        <v>455</v>
      </c>
      <c r="B24" s="72" t="s">
        <v>132</v>
      </c>
      <c r="C24" s="123"/>
      <c r="F24" s="129">
        <f t="shared" si="0"/>
        <v>0</v>
      </c>
    </row>
    <row r="25" spans="1:7" outlineLevel="1" x14ac:dyDescent="0.3">
      <c r="A25" s="44" t="s">
        <v>456</v>
      </c>
      <c r="B25" s="72" t="s">
        <v>132</v>
      </c>
      <c r="C25" s="123"/>
      <c r="F25" s="129">
        <f t="shared" si="0"/>
        <v>0</v>
      </c>
    </row>
    <row r="26" spans="1:7" outlineLevel="1" x14ac:dyDescent="0.3">
      <c r="A26" s="44" t="s">
        <v>457</v>
      </c>
      <c r="B26" s="72" t="s">
        <v>132</v>
      </c>
      <c r="C26" s="126"/>
      <c r="D26" s="73"/>
      <c r="E26" s="73"/>
      <c r="F26" s="129">
        <f t="shared" si="0"/>
        <v>0</v>
      </c>
    </row>
    <row r="27" spans="1:7" ht="15" customHeight="1" x14ac:dyDescent="0.3">
      <c r="A27" s="63"/>
      <c r="B27" s="64" t="s">
        <v>458</v>
      </c>
      <c r="C27" s="63" t="s">
        <v>459</v>
      </c>
      <c r="D27" s="63" t="s">
        <v>460</v>
      </c>
      <c r="E27" s="65"/>
      <c r="F27" s="63" t="s">
        <v>461</v>
      </c>
      <c r="G27" s="66"/>
    </row>
    <row r="28" spans="1:7" x14ac:dyDescent="0.3">
      <c r="A28" s="44" t="s">
        <v>462</v>
      </c>
      <c r="B28" s="44" t="s">
        <v>463</v>
      </c>
      <c r="C28" s="44">
        <v>5910</v>
      </c>
      <c r="D28" s="44">
        <v>9441</v>
      </c>
      <c r="F28" s="44">
        <f>IF(AND(C28="[For completion]",D28="[For completion]"),"[For completion]",SUM(C28:D28))</f>
        <v>15351</v>
      </c>
    </row>
    <row r="29" spans="1:7" outlineLevel="1" x14ac:dyDescent="0.3">
      <c r="A29" s="44" t="s">
        <v>464</v>
      </c>
      <c r="B29" s="59" t="s">
        <v>465</v>
      </c>
    </row>
    <row r="30" spans="1:7" outlineLevel="1" x14ac:dyDescent="0.3">
      <c r="A30" s="44" t="s">
        <v>466</v>
      </c>
      <c r="B30" s="59" t="s">
        <v>467</v>
      </c>
    </row>
    <row r="31" spans="1:7" outlineLevel="1" x14ac:dyDescent="0.3">
      <c r="A31" s="44" t="s">
        <v>468</v>
      </c>
      <c r="B31" s="59"/>
    </row>
    <row r="32" spans="1:7" outlineLevel="1" x14ac:dyDescent="0.3">
      <c r="A32" s="44" t="s">
        <v>469</v>
      </c>
      <c r="B32" s="59"/>
    </row>
    <row r="33" spans="1:7" outlineLevel="1" x14ac:dyDescent="0.3">
      <c r="A33" s="44" t="s">
        <v>1189</v>
      </c>
      <c r="B33" s="59"/>
    </row>
    <row r="34" spans="1:7" outlineLevel="1" x14ac:dyDescent="0.3">
      <c r="A34" s="44" t="s">
        <v>1190</v>
      </c>
      <c r="B34" s="59"/>
    </row>
    <row r="35" spans="1:7" ht="15" customHeight="1" x14ac:dyDescent="0.3">
      <c r="A35" s="63"/>
      <c r="B35" s="64" t="s">
        <v>470</v>
      </c>
      <c r="C35" s="63" t="s">
        <v>471</v>
      </c>
      <c r="D35" s="63" t="s">
        <v>472</v>
      </c>
      <c r="E35" s="65"/>
      <c r="F35" s="66" t="s">
        <v>439</v>
      </c>
      <c r="G35" s="66"/>
    </row>
    <row r="36" spans="1:7" x14ac:dyDescent="0.3">
      <c r="A36" s="44" t="s">
        <v>473</v>
      </c>
      <c r="B36" s="44" t="s">
        <v>474</v>
      </c>
      <c r="C36" s="120">
        <v>5.5587460247249081E-2</v>
      </c>
      <c r="D36" s="120">
        <v>9.2474723557314079E-2</v>
      </c>
      <c r="E36" s="137"/>
      <c r="F36" s="120">
        <v>6.5922934254584939E-2</v>
      </c>
    </row>
    <row r="37" spans="1:7" outlineLevel="1" x14ac:dyDescent="0.3">
      <c r="A37" s="44" t="s">
        <v>475</v>
      </c>
      <c r="C37" s="120"/>
      <c r="D37" s="120"/>
      <c r="E37" s="137"/>
      <c r="F37" s="120"/>
    </row>
    <row r="38" spans="1:7" outlineLevel="1" x14ac:dyDescent="0.3">
      <c r="A38" s="44" t="s">
        <v>476</v>
      </c>
      <c r="C38" s="120"/>
      <c r="D38" s="120"/>
      <c r="E38" s="137"/>
      <c r="F38" s="120"/>
    </row>
    <row r="39" spans="1:7" outlineLevel="1" x14ac:dyDescent="0.3">
      <c r="A39" s="44" t="s">
        <v>477</v>
      </c>
      <c r="C39" s="120"/>
      <c r="D39" s="120"/>
      <c r="E39" s="137"/>
      <c r="F39" s="120"/>
    </row>
    <row r="40" spans="1:7" outlineLevel="1" x14ac:dyDescent="0.3">
      <c r="A40" s="44" t="s">
        <v>478</v>
      </c>
      <c r="C40" s="120"/>
      <c r="D40" s="120"/>
      <c r="E40" s="137"/>
      <c r="F40" s="120"/>
    </row>
    <row r="41" spans="1:7" outlineLevel="1" x14ac:dyDescent="0.3">
      <c r="A41" s="44" t="s">
        <v>479</v>
      </c>
      <c r="C41" s="120"/>
      <c r="D41" s="120"/>
      <c r="E41" s="137"/>
      <c r="F41" s="120"/>
    </row>
    <row r="42" spans="1:7" outlineLevel="1" x14ac:dyDescent="0.3">
      <c r="A42" s="44" t="s">
        <v>480</v>
      </c>
      <c r="C42" s="120"/>
      <c r="D42" s="120"/>
      <c r="E42" s="137"/>
      <c r="F42" s="120"/>
    </row>
    <row r="43" spans="1:7" ht="15" customHeight="1" x14ac:dyDescent="0.3">
      <c r="A43" s="63"/>
      <c r="B43" s="64" t="s">
        <v>481</v>
      </c>
      <c r="C43" s="63" t="s">
        <v>471</v>
      </c>
      <c r="D43" s="63" t="s">
        <v>472</v>
      </c>
      <c r="E43" s="65"/>
      <c r="F43" s="66" t="s">
        <v>439</v>
      </c>
      <c r="G43" s="66"/>
    </row>
    <row r="44" spans="1:7" x14ac:dyDescent="0.3">
      <c r="A44" s="44" t="s">
        <v>482</v>
      </c>
      <c r="B44" s="114" t="s">
        <v>483</v>
      </c>
      <c r="C44" s="119">
        <f>SUM(C45:C71)</f>
        <v>1.0000000000000002</v>
      </c>
      <c r="D44" s="119">
        <f>SUM(D45:D71)</f>
        <v>0.98894369346541267</v>
      </c>
      <c r="E44" s="120"/>
      <c r="F44" s="119">
        <f>SUM(F45:F71)</f>
        <v>0.99211823360221951</v>
      </c>
      <c r="G44" s="44"/>
    </row>
    <row r="45" spans="1:7" x14ac:dyDescent="0.3">
      <c r="A45" s="44" t="s">
        <v>484</v>
      </c>
      <c r="B45" s="44" t="s">
        <v>485</v>
      </c>
      <c r="C45" s="120">
        <v>0</v>
      </c>
      <c r="D45" s="120">
        <v>0</v>
      </c>
      <c r="E45" s="120"/>
      <c r="F45" s="120">
        <v>0</v>
      </c>
      <c r="G45" s="44"/>
    </row>
    <row r="46" spans="1:7" x14ac:dyDescent="0.3">
      <c r="A46" s="44" t="s">
        <v>486</v>
      </c>
      <c r="B46" s="44" t="s">
        <v>487</v>
      </c>
      <c r="C46" s="120">
        <v>0</v>
      </c>
      <c r="D46" s="120">
        <v>0</v>
      </c>
      <c r="E46" s="120"/>
      <c r="F46" s="120">
        <v>0</v>
      </c>
      <c r="G46" s="44"/>
    </row>
    <row r="47" spans="1:7" x14ac:dyDescent="0.3">
      <c r="A47" s="44" t="s">
        <v>488</v>
      </c>
      <c r="B47" s="44" t="s">
        <v>489</v>
      </c>
      <c r="C47" s="120">
        <v>0</v>
      </c>
      <c r="D47" s="120">
        <v>0</v>
      </c>
      <c r="E47" s="120"/>
      <c r="F47" s="120">
        <v>0</v>
      </c>
      <c r="G47" s="44"/>
    </row>
    <row r="48" spans="1:7" x14ac:dyDescent="0.3">
      <c r="A48" s="44" t="s">
        <v>490</v>
      </c>
      <c r="B48" s="44" t="s">
        <v>491</v>
      </c>
      <c r="C48" s="120">
        <v>0</v>
      </c>
      <c r="D48" s="120">
        <v>0</v>
      </c>
      <c r="E48" s="120"/>
      <c r="F48" s="120">
        <v>0</v>
      </c>
      <c r="G48" s="44"/>
    </row>
    <row r="49" spans="1:7" x14ac:dyDescent="0.3">
      <c r="A49" s="44" t="s">
        <v>492</v>
      </c>
      <c r="B49" s="44" t="s">
        <v>493</v>
      </c>
      <c r="C49" s="120">
        <v>0</v>
      </c>
      <c r="D49" s="120">
        <v>0</v>
      </c>
      <c r="E49" s="120"/>
      <c r="F49" s="120">
        <v>0</v>
      </c>
      <c r="G49" s="44"/>
    </row>
    <row r="50" spans="1:7" x14ac:dyDescent="0.3">
      <c r="A50" s="44" t="s">
        <v>494</v>
      </c>
      <c r="B50" s="44" t="s">
        <v>1899</v>
      </c>
      <c r="C50" s="120">
        <v>0</v>
      </c>
      <c r="D50" s="120">
        <v>0</v>
      </c>
      <c r="E50" s="120"/>
      <c r="F50" s="120">
        <v>0</v>
      </c>
      <c r="G50" s="44"/>
    </row>
    <row r="51" spans="1:7" x14ac:dyDescent="0.3">
      <c r="A51" s="44" t="s">
        <v>495</v>
      </c>
      <c r="B51" s="44" t="s">
        <v>496</v>
      </c>
      <c r="C51" s="120">
        <v>0.99915212904838746</v>
      </c>
      <c r="D51" s="120">
        <v>0.97456656642265538</v>
      </c>
      <c r="E51" s="120"/>
      <c r="F51" s="120">
        <v>0.98162569191788285</v>
      </c>
      <c r="G51" s="44"/>
    </row>
    <row r="52" spans="1:7" x14ac:dyDescent="0.3">
      <c r="A52" s="44" t="s">
        <v>497</v>
      </c>
      <c r="B52" s="44" t="s">
        <v>498</v>
      </c>
      <c r="C52" s="120">
        <v>0</v>
      </c>
      <c r="D52" s="120">
        <v>0</v>
      </c>
      <c r="E52" s="120"/>
      <c r="F52" s="120">
        <v>0</v>
      </c>
      <c r="G52" s="44"/>
    </row>
    <row r="53" spans="1:7" x14ac:dyDescent="0.3">
      <c r="A53" s="44" t="s">
        <v>499</v>
      </c>
      <c r="B53" s="44" t="s">
        <v>500</v>
      </c>
      <c r="C53" s="120">
        <v>0</v>
      </c>
      <c r="D53" s="120">
        <v>0</v>
      </c>
      <c r="E53" s="120"/>
      <c r="F53" s="120">
        <v>0</v>
      </c>
      <c r="G53" s="44"/>
    </row>
    <row r="54" spans="1:7" x14ac:dyDescent="0.3">
      <c r="A54" s="44" t="s">
        <v>501</v>
      </c>
      <c r="B54" s="44" t="s">
        <v>502</v>
      </c>
      <c r="C54" s="120">
        <v>0</v>
      </c>
      <c r="D54" s="120">
        <v>0</v>
      </c>
      <c r="E54" s="120"/>
      <c r="F54" s="120">
        <v>0</v>
      </c>
      <c r="G54" s="44"/>
    </row>
    <row r="55" spans="1:7" x14ac:dyDescent="0.3">
      <c r="A55" s="44" t="s">
        <v>503</v>
      </c>
      <c r="B55" s="44" t="s">
        <v>504</v>
      </c>
      <c r="C55" s="120">
        <v>8.4787095161266749E-4</v>
      </c>
      <c r="D55" s="120">
        <v>1.3062093393019896E-2</v>
      </c>
      <c r="E55" s="120"/>
      <c r="F55" s="120">
        <v>9.5550868480377953E-3</v>
      </c>
      <c r="G55" s="44"/>
    </row>
    <row r="56" spans="1:7" x14ac:dyDescent="0.3">
      <c r="A56" s="44" t="s">
        <v>505</v>
      </c>
      <c r="B56" s="44" t="s">
        <v>506</v>
      </c>
      <c r="C56" s="120">
        <v>0</v>
      </c>
      <c r="D56" s="120">
        <v>0</v>
      </c>
      <c r="E56" s="120"/>
      <c r="F56" s="120">
        <v>0</v>
      </c>
      <c r="G56" s="44"/>
    </row>
    <row r="57" spans="1:7" x14ac:dyDescent="0.3">
      <c r="A57" s="44" t="s">
        <v>507</v>
      </c>
      <c r="B57" s="44" t="s">
        <v>508</v>
      </c>
      <c r="C57" s="120">
        <v>0</v>
      </c>
      <c r="D57" s="120">
        <v>0</v>
      </c>
      <c r="E57" s="120"/>
      <c r="F57" s="120">
        <v>0</v>
      </c>
      <c r="G57" s="44"/>
    </row>
    <row r="58" spans="1:7" x14ac:dyDescent="0.3">
      <c r="A58" s="44" t="s">
        <v>509</v>
      </c>
      <c r="B58" s="44" t="s">
        <v>510</v>
      </c>
      <c r="C58" s="120">
        <v>0</v>
      </c>
      <c r="D58" s="120">
        <v>0</v>
      </c>
      <c r="E58" s="120"/>
      <c r="F58" s="120">
        <v>0</v>
      </c>
      <c r="G58" s="44"/>
    </row>
    <row r="59" spans="1:7" x14ac:dyDescent="0.3">
      <c r="A59" s="44" t="s">
        <v>511</v>
      </c>
      <c r="B59" s="44" t="s">
        <v>512</v>
      </c>
      <c r="C59" s="120">
        <v>0</v>
      </c>
      <c r="D59" s="120">
        <v>0</v>
      </c>
      <c r="E59" s="120"/>
      <c r="F59" s="120">
        <v>0</v>
      </c>
      <c r="G59" s="44"/>
    </row>
    <row r="60" spans="1:7" x14ac:dyDescent="0.3">
      <c r="A60" s="44" t="s">
        <v>513</v>
      </c>
      <c r="B60" s="44" t="s">
        <v>3</v>
      </c>
      <c r="C60" s="120">
        <v>0</v>
      </c>
      <c r="D60" s="120">
        <v>0</v>
      </c>
      <c r="E60" s="120"/>
      <c r="F60" s="120">
        <v>0</v>
      </c>
      <c r="G60" s="44"/>
    </row>
    <row r="61" spans="1:7" x14ac:dyDescent="0.3">
      <c r="A61" s="44" t="s">
        <v>514</v>
      </c>
      <c r="B61" s="44" t="s">
        <v>515</v>
      </c>
      <c r="C61" s="120">
        <v>0</v>
      </c>
      <c r="D61" s="120">
        <v>0</v>
      </c>
      <c r="E61" s="120"/>
      <c r="F61" s="120">
        <v>0</v>
      </c>
      <c r="G61" s="44"/>
    </row>
    <row r="62" spans="1:7" x14ac:dyDescent="0.3">
      <c r="A62" s="44" t="s">
        <v>516</v>
      </c>
      <c r="B62" s="44" t="s">
        <v>517</v>
      </c>
      <c r="C62" s="120">
        <v>0</v>
      </c>
      <c r="D62" s="120">
        <v>0</v>
      </c>
      <c r="E62" s="120"/>
      <c r="F62" s="120">
        <v>0</v>
      </c>
      <c r="G62" s="44"/>
    </row>
    <row r="63" spans="1:7" x14ac:dyDescent="0.3">
      <c r="A63" s="44" t="s">
        <v>518</v>
      </c>
      <c r="B63" s="44" t="s">
        <v>519</v>
      </c>
      <c r="C63" s="120">
        <v>0</v>
      </c>
      <c r="D63" s="120">
        <v>0</v>
      </c>
      <c r="E63" s="120"/>
      <c r="F63" s="120">
        <v>0</v>
      </c>
      <c r="G63" s="44"/>
    </row>
    <row r="64" spans="1:7" x14ac:dyDescent="0.3">
      <c r="A64" s="44" t="s">
        <v>520</v>
      </c>
      <c r="B64" s="44" t="s">
        <v>521</v>
      </c>
      <c r="C64" s="120">
        <v>0</v>
      </c>
      <c r="D64" s="120">
        <v>0</v>
      </c>
      <c r="E64" s="120"/>
      <c r="F64" s="120">
        <v>0</v>
      </c>
      <c r="G64" s="44"/>
    </row>
    <row r="65" spans="1:7" x14ac:dyDescent="0.3">
      <c r="A65" s="44" t="s">
        <v>522</v>
      </c>
      <c r="B65" s="44" t="s">
        <v>523</v>
      </c>
      <c r="C65" s="120">
        <v>0</v>
      </c>
      <c r="D65" s="120">
        <v>0</v>
      </c>
      <c r="E65" s="120"/>
      <c r="F65" s="120">
        <v>0</v>
      </c>
      <c r="G65" s="44"/>
    </row>
    <row r="66" spans="1:7" x14ac:dyDescent="0.3">
      <c r="A66" s="44" t="s">
        <v>524</v>
      </c>
      <c r="B66" s="44" t="s">
        <v>525</v>
      </c>
      <c r="C66" s="120">
        <v>0</v>
      </c>
      <c r="D66" s="120">
        <v>0</v>
      </c>
      <c r="E66" s="120"/>
      <c r="F66" s="120">
        <v>0</v>
      </c>
      <c r="G66" s="44"/>
    </row>
    <row r="67" spans="1:7" x14ac:dyDescent="0.3">
      <c r="A67" s="44" t="s">
        <v>526</v>
      </c>
      <c r="B67" s="44" t="s">
        <v>527</v>
      </c>
      <c r="C67" s="120">
        <v>0</v>
      </c>
      <c r="D67" s="120">
        <v>0</v>
      </c>
      <c r="E67" s="120"/>
      <c r="F67" s="120">
        <v>0</v>
      </c>
      <c r="G67" s="44"/>
    </row>
    <row r="68" spans="1:7" x14ac:dyDescent="0.3">
      <c r="A68" s="44" t="s">
        <v>528</v>
      </c>
      <c r="B68" s="44" t="s">
        <v>529</v>
      </c>
      <c r="C68" s="120">
        <v>0</v>
      </c>
      <c r="D68" s="120">
        <v>0</v>
      </c>
      <c r="E68" s="120"/>
      <c r="F68" s="120">
        <v>0</v>
      </c>
      <c r="G68" s="44"/>
    </row>
    <row r="69" spans="1:7" x14ac:dyDescent="0.3">
      <c r="A69" s="44" t="s">
        <v>530</v>
      </c>
      <c r="B69" s="44" t="s">
        <v>531</v>
      </c>
      <c r="C69" s="120">
        <v>0</v>
      </c>
      <c r="D69" s="120">
        <v>0</v>
      </c>
      <c r="E69" s="120"/>
      <c r="F69" s="120">
        <v>0</v>
      </c>
      <c r="G69" s="44"/>
    </row>
    <row r="70" spans="1:7" x14ac:dyDescent="0.3">
      <c r="A70" s="44" t="s">
        <v>532</v>
      </c>
      <c r="B70" s="44" t="s">
        <v>533</v>
      </c>
      <c r="C70" s="120">
        <v>0</v>
      </c>
      <c r="D70" s="120">
        <v>0</v>
      </c>
      <c r="E70" s="120"/>
      <c r="F70" s="120">
        <v>0</v>
      </c>
      <c r="G70" s="44"/>
    </row>
    <row r="71" spans="1:7" x14ac:dyDescent="0.3">
      <c r="A71" s="44" t="s">
        <v>534</v>
      </c>
      <c r="B71" s="44" t="s">
        <v>6</v>
      </c>
      <c r="C71" s="120">
        <v>0</v>
      </c>
      <c r="D71" s="120">
        <v>1.3150336497374279E-3</v>
      </c>
      <c r="E71" s="120"/>
      <c r="F71" s="120">
        <v>9.3745483629889374E-4</v>
      </c>
      <c r="G71" s="44"/>
    </row>
    <row r="72" spans="1:7" x14ac:dyDescent="0.3">
      <c r="A72" s="44" t="s">
        <v>535</v>
      </c>
      <c r="B72" s="114" t="s">
        <v>298</v>
      </c>
      <c r="C72" s="119">
        <f>SUM(C73:C75)</f>
        <v>0</v>
      </c>
      <c r="D72" s="119">
        <f>SUM(D73:D75)</f>
        <v>0</v>
      </c>
      <c r="E72" s="120"/>
      <c r="F72" s="119">
        <f>SUM(F73:F75)</f>
        <v>0</v>
      </c>
      <c r="G72" s="44"/>
    </row>
    <row r="73" spans="1:7" x14ac:dyDescent="0.3">
      <c r="A73" s="44" t="s">
        <v>537</v>
      </c>
      <c r="B73" s="44" t="s">
        <v>539</v>
      </c>
      <c r="C73" s="120">
        <v>0</v>
      </c>
      <c r="D73" s="120">
        <v>0</v>
      </c>
      <c r="E73" s="120"/>
      <c r="F73" s="120">
        <v>0</v>
      </c>
      <c r="G73" s="44"/>
    </row>
    <row r="74" spans="1:7" x14ac:dyDescent="0.3">
      <c r="A74" s="44" t="s">
        <v>538</v>
      </c>
      <c r="B74" s="44" t="s">
        <v>541</v>
      </c>
      <c r="C74" s="120">
        <v>0</v>
      </c>
      <c r="D74" s="120">
        <v>0</v>
      </c>
      <c r="E74" s="120"/>
      <c r="F74" s="120">
        <v>0</v>
      </c>
      <c r="G74" s="44"/>
    </row>
    <row r="75" spans="1:7" x14ac:dyDescent="0.3">
      <c r="A75" s="44" t="s">
        <v>540</v>
      </c>
      <c r="B75" s="44" t="s">
        <v>2</v>
      </c>
      <c r="C75" s="120">
        <v>0</v>
      </c>
      <c r="D75" s="120">
        <v>0</v>
      </c>
      <c r="E75" s="120"/>
      <c r="F75" s="120">
        <v>0</v>
      </c>
      <c r="G75" s="44"/>
    </row>
    <row r="76" spans="1:7" x14ac:dyDescent="0.3">
      <c r="A76" s="44" t="s">
        <v>1160</v>
      </c>
      <c r="B76" s="114" t="s">
        <v>128</v>
      </c>
      <c r="C76" s="119">
        <f>SUM(C77:C87)</f>
        <v>0</v>
      </c>
      <c r="D76" s="119">
        <f>SUM(D77:D87)</f>
        <v>1.1056306534586502E-2</v>
      </c>
      <c r="E76" s="120"/>
      <c r="F76" s="119">
        <f>SUM(F77:F87)</f>
        <v>7.8817663977805499E-3</v>
      </c>
      <c r="G76" s="44"/>
    </row>
    <row r="77" spans="1:7" x14ac:dyDescent="0.3">
      <c r="A77" s="44" t="s">
        <v>542</v>
      </c>
      <c r="B77" s="61" t="s">
        <v>300</v>
      </c>
      <c r="C77" s="120">
        <v>0</v>
      </c>
      <c r="D77" s="120">
        <v>0</v>
      </c>
      <c r="E77" s="120"/>
      <c r="F77" s="120">
        <v>0</v>
      </c>
      <c r="G77" s="44"/>
    </row>
    <row r="78" spans="1:7" x14ac:dyDescent="0.3">
      <c r="A78" s="44" t="s">
        <v>543</v>
      </c>
      <c r="B78" s="44" t="s">
        <v>536</v>
      </c>
      <c r="C78" s="120">
        <v>0</v>
      </c>
      <c r="D78" s="120">
        <v>1.1056306534586502E-2</v>
      </c>
      <c r="E78" s="120"/>
      <c r="F78" s="120">
        <v>7.8817663977805499E-3</v>
      </c>
      <c r="G78" s="44"/>
    </row>
    <row r="79" spans="1:7" x14ac:dyDescent="0.3">
      <c r="A79" s="44" t="s">
        <v>544</v>
      </c>
      <c r="B79" s="61" t="s">
        <v>302</v>
      </c>
      <c r="C79" s="120">
        <v>0</v>
      </c>
      <c r="D79" s="120">
        <v>0</v>
      </c>
      <c r="E79" s="120"/>
      <c r="F79" s="120">
        <v>0</v>
      </c>
      <c r="G79" s="44"/>
    </row>
    <row r="80" spans="1:7" x14ac:dyDescent="0.3">
      <c r="A80" s="44" t="s">
        <v>545</v>
      </c>
      <c r="B80" s="61" t="s">
        <v>304</v>
      </c>
      <c r="C80" s="120">
        <v>0</v>
      </c>
      <c r="D80" s="120">
        <v>0</v>
      </c>
      <c r="E80" s="120"/>
      <c r="F80" s="120">
        <v>0</v>
      </c>
      <c r="G80" s="44"/>
    </row>
    <row r="81" spans="1:7" x14ac:dyDescent="0.3">
      <c r="A81" s="44" t="s">
        <v>546</v>
      </c>
      <c r="B81" s="61" t="s">
        <v>12</v>
      </c>
      <c r="C81" s="120">
        <v>0</v>
      </c>
      <c r="D81" s="120">
        <v>0</v>
      </c>
      <c r="E81" s="120"/>
      <c r="F81" s="120">
        <v>0</v>
      </c>
      <c r="G81" s="44"/>
    </row>
    <row r="82" spans="1:7" x14ac:dyDescent="0.3">
      <c r="A82" s="44" t="s">
        <v>547</v>
      </c>
      <c r="B82" s="61" t="s">
        <v>307</v>
      </c>
      <c r="C82" s="120">
        <v>0</v>
      </c>
      <c r="D82" s="120">
        <v>0</v>
      </c>
      <c r="E82" s="120"/>
      <c r="F82" s="120">
        <v>0</v>
      </c>
      <c r="G82" s="44"/>
    </row>
    <row r="83" spans="1:7" x14ac:dyDescent="0.3">
      <c r="A83" s="44" t="s">
        <v>548</v>
      </c>
      <c r="B83" s="61" t="s">
        <v>309</v>
      </c>
      <c r="C83" s="120">
        <v>0</v>
      </c>
      <c r="D83" s="120">
        <v>0</v>
      </c>
      <c r="E83" s="120"/>
      <c r="F83" s="120">
        <v>0</v>
      </c>
      <c r="G83" s="44"/>
    </row>
    <row r="84" spans="1:7" x14ac:dyDescent="0.3">
      <c r="A84" s="44" t="s">
        <v>549</v>
      </c>
      <c r="B84" s="61" t="s">
        <v>311</v>
      </c>
      <c r="C84" s="120">
        <v>0</v>
      </c>
      <c r="D84" s="120">
        <v>0</v>
      </c>
      <c r="E84" s="120"/>
      <c r="F84" s="120">
        <v>0</v>
      </c>
      <c r="G84" s="44"/>
    </row>
    <row r="85" spans="1:7" x14ac:dyDescent="0.3">
      <c r="A85" s="44" t="s">
        <v>550</v>
      </c>
      <c r="B85" s="61" t="s">
        <v>313</v>
      </c>
      <c r="C85" s="120">
        <v>0</v>
      </c>
      <c r="D85" s="120">
        <v>0</v>
      </c>
      <c r="E85" s="120"/>
      <c r="F85" s="120">
        <v>0</v>
      </c>
      <c r="G85" s="44"/>
    </row>
    <row r="86" spans="1:7" x14ac:dyDescent="0.3">
      <c r="A86" s="44" t="s">
        <v>551</v>
      </c>
      <c r="B86" s="61" t="s">
        <v>315</v>
      </c>
      <c r="C86" s="120">
        <v>0</v>
      </c>
      <c r="D86" s="120">
        <v>0</v>
      </c>
      <c r="E86" s="120"/>
      <c r="F86" s="120">
        <v>0</v>
      </c>
      <c r="G86" s="44"/>
    </row>
    <row r="87" spans="1:7" x14ac:dyDescent="0.3">
      <c r="A87" s="44" t="s">
        <v>552</v>
      </c>
      <c r="B87" s="61" t="s">
        <v>128</v>
      </c>
      <c r="C87" s="120">
        <v>0</v>
      </c>
      <c r="D87" s="120">
        <v>0</v>
      </c>
      <c r="E87" s="120"/>
      <c r="F87" s="120">
        <v>0</v>
      </c>
      <c r="G87" s="44"/>
    </row>
    <row r="88" spans="1:7" outlineLevel="1" x14ac:dyDescent="0.3">
      <c r="A88" s="44" t="s">
        <v>553</v>
      </c>
      <c r="B88" s="72" t="s">
        <v>132</v>
      </c>
      <c r="C88" s="120"/>
      <c r="D88" s="120"/>
      <c r="E88" s="120"/>
      <c r="F88" s="120"/>
      <c r="G88" s="44"/>
    </row>
    <row r="89" spans="1:7" outlineLevel="1" x14ac:dyDescent="0.3">
      <c r="A89" s="44" t="s">
        <v>554</v>
      </c>
      <c r="B89" s="72" t="s">
        <v>132</v>
      </c>
      <c r="C89" s="120"/>
      <c r="D89" s="120"/>
      <c r="E89" s="120"/>
      <c r="F89" s="120"/>
      <c r="G89" s="44"/>
    </row>
    <row r="90" spans="1:7" outlineLevel="1" x14ac:dyDescent="0.3">
      <c r="A90" s="44" t="s">
        <v>555</v>
      </c>
      <c r="B90" s="72" t="s">
        <v>132</v>
      </c>
      <c r="C90" s="120"/>
      <c r="D90" s="120"/>
      <c r="E90" s="120"/>
      <c r="F90" s="120"/>
      <c r="G90" s="44"/>
    </row>
    <row r="91" spans="1:7" outlineLevel="1" x14ac:dyDescent="0.3">
      <c r="A91" s="44" t="s">
        <v>556</v>
      </c>
      <c r="B91" s="72" t="s">
        <v>132</v>
      </c>
      <c r="C91" s="120"/>
      <c r="D91" s="120"/>
      <c r="E91" s="120"/>
      <c r="F91" s="120"/>
      <c r="G91" s="44"/>
    </row>
    <row r="92" spans="1:7" outlineLevel="1" x14ac:dyDescent="0.3">
      <c r="A92" s="44" t="s">
        <v>557</v>
      </c>
      <c r="B92" s="72" t="s">
        <v>132</v>
      </c>
      <c r="C92" s="120"/>
      <c r="D92" s="120"/>
      <c r="E92" s="120"/>
      <c r="F92" s="120"/>
      <c r="G92" s="44"/>
    </row>
    <row r="93" spans="1:7" outlineLevel="1" x14ac:dyDescent="0.3">
      <c r="A93" s="44" t="s">
        <v>558</v>
      </c>
      <c r="B93" s="72" t="s">
        <v>132</v>
      </c>
      <c r="C93" s="120"/>
      <c r="D93" s="120"/>
      <c r="E93" s="120"/>
      <c r="F93" s="120"/>
      <c r="G93" s="44"/>
    </row>
    <row r="94" spans="1:7" outlineLevel="1" x14ac:dyDescent="0.3">
      <c r="A94" s="44" t="s">
        <v>559</v>
      </c>
      <c r="B94" s="72" t="s">
        <v>132</v>
      </c>
      <c r="C94" s="120"/>
      <c r="D94" s="120"/>
      <c r="E94" s="120"/>
      <c r="F94" s="120"/>
      <c r="G94" s="44"/>
    </row>
    <row r="95" spans="1:7" outlineLevel="1" x14ac:dyDescent="0.3">
      <c r="A95" s="44" t="s">
        <v>560</v>
      </c>
      <c r="B95" s="72" t="s">
        <v>132</v>
      </c>
      <c r="C95" s="120"/>
      <c r="D95" s="120"/>
      <c r="E95" s="120"/>
      <c r="F95" s="120"/>
      <c r="G95" s="44"/>
    </row>
    <row r="96" spans="1:7" outlineLevel="1" x14ac:dyDescent="0.3">
      <c r="A96" s="44" t="s">
        <v>561</v>
      </c>
      <c r="B96" s="72" t="s">
        <v>132</v>
      </c>
      <c r="C96" s="120"/>
      <c r="D96" s="120"/>
      <c r="E96" s="120"/>
      <c r="F96" s="120"/>
      <c r="G96" s="44"/>
    </row>
    <row r="97" spans="1:7" outlineLevel="1" x14ac:dyDescent="0.3">
      <c r="A97" s="44" t="s">
        <v>562</v>
      </c>
      <c r="B97" s="72" t="s">
        <v>132</v>
      </c>
      <c r="C97" s="120"/>
      <c r="D97" s="120"/>
      <c r="E97" s="120"/>
      <c r="F97" s="120"/>
      <c r="G97" s="44"/>
    </row>
    <row r="98" spans="1:7" ht="15" customHeight="1" x14ac:dyDescent="0.3">
      <c r="A98" s="63"/>
      <c r="B98" s="128" t="s">
        <v>1171</v>
      </c>
      <c r="C98" s="63" t="s">
        <v>471</v>
      </c>
      <c r="D98" s="63" t="s">
        <v>472</v>
      </c>
      <c r="E98" s="65"/>
      <c r="F98" s="66" t="s">
        <v>439</v>
      </c>
      <c r="G98" s="66"/>
    </row>
    <row r="99" spans="1:7" x14ac:dyDescent="0.3">
      <c r="A99" s="44" t="s">
        <v>563</v>
      </c>
      <c r="B99" s="61" t="s">
        <v>2377</v>
      </c>
      <c r="C99" s="120">
        <v>0.36915110922671518</v>
      </c>
      <c r="D99" s="120">
        <v>0.23370324557036426</v>
      </c>
      <c r="E99" s="120"/>
      <c r="F99" s="120">
        <v>0.27328725907491808</v>
      </c>
      <c r="G99" s="44"/>
    </row>
    <row r="100" spans="1:7" x14ac:dyDescent="0.3">
      <c r="A100" s="44" t="s">
        <v>564</v>
      </c>
      <c r="B100" s="61" t="s">
        <v>2378</v>
      </c>
      <c r="C100" s="120">
        <v>7.7947547885728566E-2</v>
      </c>
      <c r="D100" s="120">
        <v>0.10683631133199167</v>
      </c>
      <c r="E100" s="120"/>
      <c r="F100" s="120">
        <v>9.8393703442006639E-2</v>
      </c>
      <c r="G100" s="44"/>
    </row>
    <row r="101" spans="1:7" x14ac:dyDescent="0.3">
      <c r="A101" s="44" t="s">
        <v>565</v>
      </c>
      <c r="B101" s="61" t="s">
        <v>2379</v>
      </c>
      <c r="C101" s="120">
        <v>0.11347633764261121</v>
      </c>
      <c r="D101" s="120">
        <v>0.18404894946202749</v>
      </c>
      <c r="E101" s="120"/>
      <c r="F101" s="120">
        <v>0.16342442911965449</v>
      </c>
      <c r="G101" s="44"/>
    </row>
    <row r="102" spans="1:7" x14ac:dyDescent="0.3">
      <c r="A102" s="44" t="s">
        <v>566</v>
      </c>
      <c r="B102" s="61" t="s">
        <v>2380</v>
      </c>
      <c r="C102" s="120">
        <v>0.25743101543224545</v>
      </c>
      <c r="D102" s="120">
        <v>0.27075169971915314</v>
      </c>
      <c r="E102" s="120"/>
      <c r="F102" s="120">
        <v>0.26685879116770728</v>
      </c>
      <c r="G102" s="44"/>
    </row>
    <row r="103" spans="1:7" x14ac:dyDescent="0.3">
      <c r="A103" s="44" t="s">
        <v>567</v>
      </c>
      <c r="B103" s="61" t="s">
        <v>2381</v>
      </c>
      <c r="C103" s="120">
        <v>0.18199398981269957</v>
      </c>
      <c r="D103" s="120">
        <v>0.20465979391646338</v>
      </c>
      <c r="E103" s="120"/>
      <c r="F103" s="120">
        <v>0.19803581719571361</v>
      </c>
      <c r="G103" s="44"/>
    </row>
    <row r="104" spans="1:7" x14ac:dyDescent="0.3">
      <c r="A104" s="44" t="s">
        <v>568</v>
      </c>
      <c r="B104" s="61"/>
      <c r="C104" s="120"/>
      <c r="D104" s="120"/>
      <c r="E104" s="120"/>
      <c r="F104" s="120"/>
      <c r="G104" s="44"/>
    </row>
    <row r="105" spans="1:7" x14ac:dyDescent="0.3">
      <c r="A105" s="44" t="s">
        <v>569</v>
      </c>
      <c r="B105" s="61"/>
      <c r="C105" s="120"/>
      <c r="D105" s="120"/>
      <c r="E105" s="120"/>
      <c r="F105" s="120"/>
      <c r="G105" s="44"/>
    </row>
    <row r="106" spans="1:7" x14ac:dyDescent="0.3">
      <c r="A106" s="44" t="s">
        <v>570</v>
      </c>
      <c r="B106" s="61"/>
      <c r="C106" s="120"/>
      <c r="D106" s="120"/>
      <c r="E106" s="120"/>
      <c r="F106" s="120"/>
      <c r="G106" s="44"/>
    </row>
    <row r="107" spans="1:7" x14ac:dyDescent="0.3">
      <c r="A107" s="44" t="s">
        <v>571</v>
      </c>
      <c r="B107" s="61"/>
      <c r="C107" s="120"/>
      <c r="D107" s="120"/>
      <c r="E107" s="120"/>
      <c r="F107" s="120"/>
      <c r="G107" s="44"/>
    </row>
    <row r="108" spans="1:7" x14ac:dyDescent="0.3">
      <c r="A108" s="44" t="s">
        <v>572</v>
      </c>
      <c r="B108" s="61"/>
      <c r="C108" s="120"/>
      <c r="D108" s="120"/>
      <c r="E108" s="120"/>
      <c r="F108" s="120"/>
      <c r="G108" s="44"/>
    </row>
    <row r="109" spans="1:7" x14ac:dyDescent="0.3">
      <c r="A109" s="44" t="s">
        <v>573</v>
      </c>
      <c r="B109" s="61"/>
      <c r="C109" s="120"/>
      <c r="D109" s="120"/>
      <c r="E109" s="120"/>
      <c r="F109" s="120"/>
      <c r="G109" s="44"/>
    </row>
    <row r="110" spans="1:7" x14ac:dyDescent="0.3">
      <c r="A110" s="44" t="s">
        <v>574</v>
      </c>
      <c r="B110" s="61"/>
      <c r="C110" s="120"/>
      <c r="D110" s="120"/>
      <c r="E110" s="120"/>
      <c r="F110" s="120"/>
      <c r="G110" s="44"/>
    </row>
    <row r="111" spans="1:7" x14ac:dyDescent="0.3">
      <c r="A111" s="44" t="s">
        <v>575</v>
      </c>
      <c r="B111" s="61"/>
      <c r="C111" s="120"/>
      <c r="D111" s="120"/>
      <c r="E111" s="120"/>
      <c r="F111" s="120"/>
      <c r="G111" s="44"/>
    </row>
    <row r="112" spans="1:7" x14ac:dyDescent="0.3">
      <c r="A112" s="44" t="s">
        <v>576</v>
      </c>
      <c r="B112" s="61"/>
      <c r="C112" s="120"/>
      <c r="D112" s="120"/>
      <c r="E112" s="120"/>
      <c r="F112" s="120"/>
      <c r="G112" s="44"/>
    </row>
    <row r="113" spans="1:7" x14ac:dyDescent="0.3">
      <c r="A113" s="44" t="s">
        <v>577</v>
      </c>
      <c r="B113" s="61"/>
      <c r="C113" s="120"/>
      <c r="D113" s="120"/>
      <c r="E113" s="120"/>
      <c r="F113" s="120"/>
      <c r="G113" s="44"/>
    </row>
    <row r="114" spans="1:7" x14ac:dyDescent="0.3">
      <c r="A114" s="44" t="s">
        <v>578</v>
      </c>
      <c r="B114" s="61"/>
      <c r="C114" s="120"/>
      <c r="D114" s="120"/>
      <c r="E114" s="120"/>
      <c r="F114" s="120"/>
      <c r="G114" s="44"/>
    </row>
    <row r="115" spans="1:7" x14ac:dyDescent="0.3">
      <c r="A115" s="44" t="s">
        <v>579</v>
      </c>
      <c r="B115" s="61"/>
      <c r="C115" s="120"/>
      <c r="D115" s="120"/>
      <c r="E115" s="120"/>
      <c r="F115" s="120"/>
      <c r="G115" s="44"/>
    </row>
    <row r="116" spans="1:7" x14ac:dyDescent="0.3">
      <c r="A116" s="44" t="s">
        <v>580</v>
      </c>
      <c r="B116" s="61"/>
      <c r="C116" s="120"/>
      <c r="D116" s="120"/>
      <c r="E116" s="120"/>
      <c r="F116" s="120"/>
      <c r="G116" s="44"/>
    </row>
    <row r="117" spans="1:7" x14ac:dyDescent="0.3">
      <c r="A117" s="44" t="s">
        <v>581</v>
      </c>
      <c r="B117" s="61"/>
      <c r="C117" s="120"/>
      <c r="D117" s="120"/>
      <c r="E117" s="120"/>
      <c r="F117" s="120"/>
      <c r="G117" s="44"/>
    </row>
    <row r="118" spans="1:7" x14ac:dyDescent="0.3">
      <c r="A118" s="44" t="s">
        <v>582</v>
      </c>
      <c r="B118" s="61"/>
      <c r="C118" s="120"/>
      <c r="D118" s="120"/>
      <c r="E118" s="120"/>
      <c r="F118" s="120"/>
      <c r="G118" s="44"/>
    </row>
    <row r="119" spans="1:7" x14ac:dyDescent="0.3">
      <c r="A119" s="44" t="s">
        <v>583</v>
      </c>
      <c r="B119" s="61"/>
      <c r="C119" s="120"/>
      <c r="D119" s="120"/>
      <c r="E119" s="120"/>
      <c r="F119" s="120"/>
      <c r="G119" s="44"/>
    </row>
    <row r="120" spans="1:7" x14ac:dyDescent="0.3">
      <c r="A120" s="44" t="s">
        <v>584</v>
      </c>
      <c r="B120" s="61"/>
      <c r="C120" s="120"/>
      <c r="D120" s="120"/>
      <c r="E120" s="120"/>
      <c r="F120" s="120"/>
      <c r="G120" s="44"/>
    </row>
    <row r="121" spans="1:7" x14ac:dyDescent="0.3">
      <c r="A121" s="44" t="s">
        <v>585</v>
      </c>
      <c r="B121" s="61"/>
      <c r="C121" s="120"/>
      <c r="D121" s="120"/>
      <c r="E121" s="120"/>
      <c r="F121" s="120"/>
      <c r="G121" s="44"/>
    </row>
    <row r="122" spans="1:7" x14ac:dyDescent="0.3">
      <c r="A122" s="44" t="s">
        <v>586</v>
      </c>
      <c r="B122" s="61"/>
      <c r="C122" s="120"/>
      <c r="D122" s="120"/>
      <c r="E122" s="120"/>
      <c r="F122" s="120"/>
      <c r="G122" s="44"/>
    </row>
    <row r="123" spans="1:7" x14ac:dyDescent="0.3">
      <c r="A123" s="44" t="s">
        <v>587</v>
      </c>
      <c r="B123" s="61"/>
      <c r="C123" s="120"/>
      <c r="D123" s="120"/>
      <c r="E123" s="120"/>
      <c r="F123" s="120"/>
      <c r="G123" s="44"/>
    </row>
    <row r="124" spans="1:7" x14ac:dyDescent="0.3">
      <c r="A124" s="44" t="s">
        <v>588</v>
      </c>
      <c r="B124" s="61"/>
      <c r="C124" s="120"/>
      <c r="D124" s="120"/>
      <c r="E124" s="120"/>
      <c r="F124" s="120"/>
      <c r="G124" s="44"/>
    </row>
    <row r="125" spans="1:7" x14ac:dyDescent="0.3">
      <c r="A125" s="44" t="s">
        <v>589</v>
      </c>
      <c r="B125" s="61"/>
      <c r="C125" s="120"/>
      <c r="D125" s="120"/>
      <c r="E125" s="120"/>
      <c r="F125" s="120"/>
      <c r="G125" s="44"/>
    </row>
    <row r="126" spans="1:7" x14ac:dyDescent="0.3">
      <c r="A126" s="44" t="s">
        <v>590</v>
      </c>
      <c r="B126" s="61"/>
      <c r="C126" s="120"/>
      <c r="D126" s="120"/>
      <c r="E126" s="120"/>
      <c r="F126" s="120"/>
      <c r="G126" s="44"/>
    </row>
    <row r="127" spans="1:7" x14ac:dyDescent="0.3">
      <c r="A127" s="44" t="s">
        <v>591</v>
      </c>
      <c r="B127" s="61"/>
      <c r="C127" s="120"/>
      <c r="D127" s="120"/>
      <c r="E127" s="120"/>
      <c r="F127" s="120"/>
      <c r="G127" s="44"/>
    </row>
    <row r="128" spans="1:7" x14ac:dyDescent="0.3">
      <c r="A128" s="44" t="s">
        <v>592</v>
      </c>
      <c r="B128" s="61"/>
      <c r="C128" s="120"/>
      <c r="D128" s="120"/>
      <c r="E128" s="120"/>
      <c r="F128" s="120"/>
      <c r="G128" s="44"/>
    </row>
    <row r="129" spans="1:7" x14ac:dyDescent="0.3">
      <c r="A129" s="44" t="s">
        <v>593</v>
      </c>
      <c r="B129" s="61"/>
      <c r="C129" s="120"/>
      <c r="D129" s="120"/>
      <c r="E129" s="120"/>
      <c r="F129" s="120"/>
      <c r="G129" s="44"/>
    </row>
    <row r="130" spans="1:7" x14ac:dyDescent="0.3">
      <c r="A130" s="44" t="s">
        <v>1134</v>
      </c>
      <c r="B130" s="61"/>
      <c r="C130" s="120"/>
      <c r="D130" s="120"/>
      <c r="E130" s="120"/>
      <c r="F130" s="120"/>
      <c r="G130" s="44"/>
    </row>
    <row r="131" spans="1:7" x14ac:dyDescent="0.3">
      <c r="A131" s="44" t="s">
        <v>1135</v>
      </c>
      <c r="B131" s="61"/>
      <c r="C131" s="120"/>
      <c r="D131" s="120"/>
      <c r="E131" s="120"/>
      <c r="F131" s="120"/>
      <c r="G131" s="44"/>
    </row>
    <row r="132" spans="1:7" x14ac:dyDescent="0.3">
      <c r="A132" s="44" t="s">
        <v>1136</v>
      </c>
      <c r="B132" s="61"/>
      <c r="C132" s="120"/>
      <c r="D132" s="120"/>
      <c r="E132" s="120"/>
      <c r="F132" s="120"/>
      <c r="G132" s="44"/>
    </row>
    <row r="133" spans="1:7" x14ac:dyDescent="0.3">
      <c r="A133" s="44" t="s">
        <v>1137</v>
      </c>
      <c r="B133" s="61"/>
      <c r="C133" s="120"/>
      <c r="D133" s="120"/>
      <c r="E133" s="120"/>
      <c r="F133" s="120"/>
      <c r="G133" s="44"/>
    </row>
    <row r="134" spans="1:7" x14ac:dyDescent="0.3">
      <c r="A134" s="44" t="s">
        <v>1138</v>
      </c>
      <c r="B134" s="61"/>
      <c r="C134" s="120"/>
      <c r="D134" s="120"/>
      <c r="E134" s="120"/>
      <c r="F134" s="120"/>
      <c r="G134" s="44"/>
    </row>
    <row r="135" spans="1:7" x14ac:dyDescent="0.3">
      <c r="A135" s="44" t="s">
        <v>1139</v>
      </c>
      <c r="B135" s="61"/>
      <c r="C135" s="120"/>
      <c r="D135" s="120"/>
      <c r="E135" s="120"/>
      <c r="F135" s="120"/>
      <c r="G135" s="44"/>
    </row>
    <row r="136" spans="1:7" x14ac:dyDescent="0.3">
      <c r="A136" s="44" t="s">
        <v>1140</v>
      </c>
      <c r="B136" s="61"/>
      <c r="C136" s="120"/>
      <c r="D136" s="120"/>
      <c r="E136" s="120"/>
      <c r="F136" s="120"/>
      <c r="G136" s="44"/>
    </row>
    <row r="137" spans="1:7" x14ac:dyDescent="0.3">
      <c r="A137" s="44" t="s">
        <v>1141</v>
      </c>
      <c r="B137" s="61"/>
      <c r="C137" s="120"/>
      <c r="D137" s="120"/>
      <c r="E137" s="120"/>
      <c r="F137" s="120"/>
      <c r="G137" s="44"/>
    </row>
    <row r="138" spans="1:7" x14ac:dyDescent="0.3">
      <c r="A138" s="44" t="s">
        <v>1142</v>
      </c>
      <c r="B138" s="61"/>
      <c r="C138" s="120"/>
      <c r="D138" s="120"/>
      <c r="E138" s="120"/>
      <c r="F138" s="120"/>
      <c r="G138" s="44"/>
    </row>
    <row r="139" spans="1:7" x14ac:dyDescent="0.3">
      <c r="A139" s="44" t="s">
        <v>1143</v>
      </c>
      <c r="B139" s="61"/>
      <c r="C139" s="120"/>
      <c r="D139" s="120"/>
      <c r="E139" s="120"/>
      <c r="F139" s="120"/>
      <c r="G139" s="44"/>
    </row>
    <row r="140" spans="1:7" x14ac:dyDescent="0.3">
      <c r="A140" s="44" t="s">
        <v>1144</v>
      </c>
      <c r="B140" s="61"/>
      <c r="C140" s="120"/>
      <c r="D140" s="120"/>
      <c r="E140" s="120"/>
      <c r="F140" s="120"/>
      <c r="G140" s="44"/>
    </row>
    <row r="141" spans="1:7" x14ac:dyDescent="0.3">
      <c r="A141" s="44" t="s">
        <v>1145</v>
      </c>
      <c r="B141" s="61"/>
      <c r="C141" s="120"/>
      <c r="D141" s="120"/>
      <c r="E141" s="120"/>
      <c r="F141" s="120"/>
      <c r="G141" s="44"/>
    </row>
    <row r="142" spans="1:7" x14ac:dyDescent="0.3">
      <c r="A142" s="44" t="s">
        <v>1146</v>
      </c>
      <c r="B142" s="61"/>
      <c r="C142" s="120"/>
      <c r="D142" s="120"/>
      <c r="E142" s="120"/>
      <c r="F142" s="120"/>
      <c r="G142" s="44"/>
    </row>
    <row r="143" spans="1:7" x14ac:dyDescent="0.3">
      <c r="A143" s="44" t="s">
        <v>1147</v>
      </c>
      <c r="B143" s="61"/>
      <c r="C143" s="120"/>
      <c r="D143" s="120"/>
      <c r="E143" s="120"/>
      <c r="F143" s="120"/>
      <c r="G143" s="44"/>
    </row>
    <row r="144" spans="1:7" x14ac:dyDescent="0.3">
      <c r="A144" s="44" t="s">
        <v>1148</v>
      </c>
      <c r="B144" s="61"/>
      <c r="C144" s="120"/>
      <c r="D144" s="120"/>
      <c r="E144" s="120"/>
      <c r="F144" s="120"/>
      <c r="G144" s="44"/>
    </row>
    <row r="145" spans="1:7" x14ac:dyDescent="0.3">
      <c r="A145" s="44" t="s">
        <v>1149</v>
      </c>
      <c r="B145" s="61"/>
      <c r="C145" s="120"/>
      <c r="D145" s="120"/>
      <c r="E145" s="120"/>
      <c r="F145" s="120"/>
      <c r="G145" s="44"/>
    </row>
    <row r="146" spans="1:7" x14ac:dyDescent="0.3">
      <c r="A146" s="44" t="s">
        <v>1150</v>
      </c>
      <c r="B146" s="61"/>
      <c r="C146" s="120"/>
      <c r="D146" s="120"/>
      <c r="E146" s="120"/>
      <c r="F146" s="120"/>
      <c r="G146" s="44"/>
    </row>
    <row r="147" spans="1:7" x14ac:dyDescent="0.3">
      <c r="A147" s="44" t="s">
        <v>1151</v>
      </c>
      <c r="B147" s="61"/>
      <c r="C147" s="120"/>
      <c r="D147" s="120"/>
      <c r="E147" s="120"/>
      <c r="F147" s="120"/>
      <c r="G147" s="44"/>
    </row>
    <row r="148" spans="1:7" x14ac:dyDescent="0.3">
      <c r="A148" s="44" t="s">
        <v>1152</v>
      </c>
      <c r="B148" s="61"/>
      <c r="C148" s="120"/>
      <c r="D148" s="120"/>
      <c r="E148" s="120"/>
      <c r="F148" s="120"/>
      <c r="G148" s="44"/>
    </row>
    <row r="149" spans="1:7" ht="15" customHeight="1" x14ac:dyDescent="0.3">
      <c r="A149" s="63"/>
      <c r="B149" s="64" t="s">
        <v>594</v>
      </c>
      <c r="C149" s="63" t="s">
        <v>471</v>
      </c>
      <c r="D149" s="63" t="s">
        <v>472</v>
      </c>
      <c r="E149" s="65"/>
      <c r="F149" s="66" t="s">
        <v>439</v>
      </c>
      <c r="G149" s="66"/>
    </row>
    <row r="150" spans="1:7" x14ac:dyDescent="0.3">
      <c r="A150" s="44" t="s">
        <v>595</v>
      </c>
      <c r="B150" s="44" t="s">
        <v>596</v>
      </c>
      <c r="C150" s="120">
        <v>1.4218927807875678E-4</v>
      </c>
      <c r="D150" s="120">
        <v>1.8625335506403315E-5</v>
      </c>
      <c r="E150" s="121"/>
      <c r="F150" s="120">
        <v>5.410361154106744E-5</v>
      </c>
    </row>
    <row r="151" spans="1:7" x14ac:dyDescent="0.3">
      <c r="A151" s="44" t="s">
        <v>597</v>
      </c>
      <c r="B151" s="44" t="s">
        <v>598</v>
      </c>
      <c r="C151" s="120">
        <f>C153+C154+C155+C156</f>
        <v>0.9998578107219227</v>
      </c>
      <c r="D151" s="120">
        <f>D153+D154+D155+D156</f>
        <v>0.99998137466449633</v>
      </c>
      <c r="E151" s="121"/>
      <c r="F151" s="120">
        <f>F153+F154+F155+F156</f>
        <v>0.99994589638845799</v>
      </c>
    </row>
    <row r="152" spans="1:7" x14ac:dyDescent="0.3">
      <c r="A152" s="44" t="s">
        <v>599</v>
      </c>
      <c r="B152" s="44" t="s">
        <v>128</v>
      </c>
      <c r="C152" s="120">
        <v>0</v>
      </c>
      <c r="D152" s="120">
        <v>0</v>
      </c>
      <c r="E152" s="121"/>
      <c r="F152" s="120">
        <v>0</v>
      </c>
    </row>
    <row r="153" spans="1:7" outlineLevel="1" x14ac:dyDescent="0.3">
      <c r="A153" s="44" t="s">
        <v>600</v>
      </c>
      <c r="B153" s="44" t="s">
        <v>2382</v>
      </c>
      <c r="C153" s="120">
        <v>0</v>
      </c>
      <c r="D153" s="120">
        <v>0</v>
      </c>
      <c r="E153" s="121"/>
      <c r="F153" s="120">
        <v>0</v>
      </c>
    </row>
    <row r="154" spans="1:7" outlineLevel="1" x14ac:dyDescent="0.3">
      <c r="A154" s="44" t="s">
        <v>601</v>
      </c>
      <c r="B154" s="44" t="s">
        <v>2383</v>
      </c>
      <c r="C154" s="120">
        <v>0.24577075234184842</v>
      </c>
      <c r="D154" s="120">
        <v>0.16972296860368441</v>
      </c>
      <c r="E154" s="121"/>
      <c r="F154" s="120">
        <v>0.19155817559950467</v>
      </c>
    </row>
    <row r="155" spans="1:7" outlineLevel="1" x14ac:dyDescent="0.3">
      <c r="A155" s="44" t="s">
        <v>602</v>
      </c>
      <c r="B155" s="44" t="s">
        <v>2384</v>
      </c>
      <c r="C155" s="120"/>
      <c r="D155" s="120"/>
      <c r="E155" s="121"/>
      <c r="F155" s="120"/>
    </row>
    <row r="156" spans="1:7" outlineLevel="1" x14ac:dyDescent="0.3">
      <c r="A156" s="44" t="s">
        <v>603</v>
      </c>
      <c r="B156" s="44" t="s">
        <v>2385</v>
      </c>
      <c r="C156" s="120">
        <v>0.75408705838007428</v>
      </c>
      <c r="D156" s="120">
        <v>0.83025840606081192</v>
      </c>
      <c r="E156" s="121"/>
      <c r="F156" s="120">
        <v>0.80838772078895338</v>
      </c>
    </row>
    <row r="157" spans="1:7" outlineLevel="1" x14ac:dyDescent="0.3">
      <c r="A157" s="44" t="s">
        <v>604</v>
      </c>
      <c r="C157" s="120"/>
      <c r="D157" s="120"/>
      <c r="E157" s="121"/>
      <c r="F157" s="120"/>
    </row>
    <row r="158" spans="1:7" outlineLevel="1" x14ac:dyDescent="0.3">
      <c r="A158" s="44" t="s">
        <v>605</v>
      </c>
      <c r="C158" s="120"/>
      <c r="D158" s="120"/>
      <c r="E158" s="121"/>
      <c r="F158" s="120"/>
    </row>
    <row r="159" spans="1:7" ht="15" customHeight="1" x14ac:dyDescent="0.3">
      <c r="A159" s="63"/>
      <c r="B159" s="64" t="s">
        <v>606</v>
      </c>
      <c r="C159" s="63" t="s">
        <v>471</v>
      </c>
      <c r="D159" s="63" t="s">
        <v>472</v>
      </c>
      <c r="E159" s="65"/>
      <c r="F159" s="66" t="s">
        <v>439</v>
      </c>
      <c r="G159" s="66"/>
    </row>
    <row r="160" spans="1:7" x14ac:dyDescent="0.3">
      <c r="A160" s="44" t="s">
        <v>607</v>
      </c>
      <c r="B160" s="44" t="s">
        <v>608</v>
      </c>
      <c r="C160" s="120">
        <v>0.26268542401655509</v>
      </c>
      <c r="D160" s="120">
        <v>0.17842367124239647</v>
      </c>
      <c r="E160" s="121"/>
      <c r="F160" s="120">
        <v>0.20261731270326</v>
      </c>
    </row>
    <row r="161" spans="1:7" x14ac:dyDescent="0.3">
      <c r="A161" s="44" t="s">
        <v>609</v>
      </c>
      <c r="B161" s="44" t="s">
        <v>610</v>
      </c>
      <c r="C161" s="120">
        <v>0.73731457598344563</v>
      </c>
      <c r="D161" s="120">
        <v>0.82157632875760767</v>
      </c>
      <c r="E161" s="121"/>
      <c r="F161" s="120">
        <v>0.79738268729673834</v>
      </c>
    </row>
    <row r="162" spans="1:7" x14ac:dyDescent="0.3">
      <c r="A162" s="44" t="s">
        <v>611</v>
      </c>
      <c r="B162" s="44" t="s">
        <v>128</v>
      </c>
      <c r="C162" s="120">
        <v>0</v>
      </c>
      <c r="D162" s="120">
        <v>0</v>
      </c>
      <c r="E162" s="121"/>
      <c r="F162" s="120">
        <v>0</v>
      </c>
    </row>
    <row r="163" spans="1:7" outlineLevel="1" x14ac:dyDescent="0.3">
      <c r="A163" s="44" t="s">
        <v>612</v>
      </c>
      <c r="E163" s="42"/>
    </row>
    <row r="164" spans="1:7" outlineLevel="1" x14ac:dyDescent="0.3">
      <c r="A164" s="44" t="s">
        <v>613</v>
      </c>
      <c r="E164" s="42"/>
    </row>
    <row r="165" spans="1:7" outlineLevel="1" x14ac:dyDescent="0.3">
      <c r="A165" s="44" t="s">
        <v>614</v>
      </c>
      <c r="E165" s="42"/>
    </row>
    <row r="166" spans="1:7" outlineLevel="1" x14ac:dyDescent="0.3">
      <c r="A166" s="44" t="s">
        <v>615</v>
      </c>
      <c r="E166" s="42"/>
    </row>
    <row r="167" spans="1:7" outlineLevel="1" x14ac:dyDescent="0.3">
      <c r="A167" s="44" t="s">
        <v>616</v>
      </c>
      <c r="E167" s="42"/>
    </row>
    <row r="168" spans="1:7" outlineLevel="1" x14ac:dyDescent="0.3">
      <c r="A168" s="44" t="s">
        <v>617</v>
      </c>
      <c r="E168" s="42"/>
    </row>
    <row r="169" spans="1:7" ht="15" customHeight="1" x14ac:dyDescent="0.3">
      <c r="A169" s="63"/>
      <c r="B169" s="64" t="s">
        <v>618</v>
      </c>
      <c r="C169" s="63" t="s">
        <v>471</v>
      </c>
      <c r="D169" s="63" t="s">
        <v>472</v>
      </c>
      <c r="E169" s="65"/>
      <c r="F169" s="66" t="s">
        <v>439</v>
      </c>
      <c r="G169" s="66"/>
    </row>
    <row r="170" spans="1:7" x14ac:dyDescent="0.3">
      <c r="A170" s="44" t="s">
        <v>619</v>
      </c>
      <c r="B170" s="40" t="s">
        <v>620</v>
      </c>
      <c r="C170" s="120">
        <v>2.809722627049898E-2</v>
      </c>
      <c r="D170" s="120">
        <v>2.2149235420882683E-2</v>
      </c>
      <c r="E170" s="121"/>
      <c r="F170" s="120">
        <v>2.3857051283837798E-2</v>
      </c>
    </row>
    <row r="171" spans="1:7" x14ac:dyDescent="0.3">
      <c r="A171" s="44" t="s">
        <v>621</v>
      </c>
      <c r="B171" s="40" t="s">
        <v>622</v>
      </c>
      <c r="C171" s="120">
        <v>6.8035261878658382E-2</v>
      </c>
      <c r="D171" s="120">
        <v>8.3830441493602678E-2</v>
      </c>
      <c r="E171" s="121"/>
      <c r="F171" s="120">
        <v>7.9295253228078039E-2</v>
      </c>
    </row>
    <row r="172" spans="1:7" x14ac:dyDescent="0.3">
      <c r="A172" s="44" t="s">
        <v>623</v>
      </c>
      <c r="B172" s="40" t="s">
        <v>624</v>
      </c>
      <c r="C172" s="120">
        <v>5.9763080175850032E-2</v>
      </c>
      <c r="D172" s="120">
        <v>3.798787723012783E-2</v>
      </c>
      <c r="E172" s="120"/>
      <c r="F172" s="120">
        <v>4.4240078679323197E-2</v>
      </c>
    </row>
    <row r="173" spans="1:7" x14ac:dyDescent="0.3">
      <c r="A173" s="44" t="s">
        <v>625</v>
      </c>
      <c r="B173" s="40" t="s">
        <v>626</v>
      </c>
      <c r="C173" s="120">
        <v>9.8597289056453138E-2</v>
      </c>
      <c r="D173" s="120">
        <v>8.4604786439890223E-2</v>
      </c>
      <c r="E173" s="120"/>
      <c r="F173" s="120">
        <v>8.8622381378279907E-2</v>
      </c>
    </row>
    <row r="174" spans="1:7" x14ac:dyDescent="0.3">
      <c r="A174" s="44" t="s">
        <v>627</v>
      </c>
      <c r="B174" s="40" t="s">
        <v>628</v>
      </c>
      <c r="C174" s="120">
        <v>0.7455071426185399</v>
      </c>
      <c r="D174" s="120">
        <v>0.77142765941550184</v>
      </c>
      <c r="E174" s="120"/>
      <c r="F174" s="120">
        <v>0.76398523543047936</v>
      </c>
    </row>
    <row r="175" spans="1:7" outlineLevel="1" x14ac:dyDescent="0.3">
      <c r="A175" s="44" t="s">
        <v>629</v>
      </c>
      <c r="B175" s="59"/>
      <c r="C175" s="120"/>
      <c r="D175" s="120"/>
      <c r="E175" s="120"/>
      <c r="F175" s="120"/>
    </row>
    <row r="176" spans="1:7" outlineLevel="1" x14ac:dyDescent="0.3">
      <c r="A176" s="44" t="s">
        <v>630</v>
      </c>
      <c r="B176" s="59"/>
      <c r="C176" s="120"/>
      <c r="D176" s="120"/>
      <c r="E176" s="120"/>
      <c r="F176" s="120"/>
    </row>
    <row r="177" spans="1:7" outlineLevel="1" x14ac:dyDescent="0.3">
      <c r="A177" s="44" t="s">
        <v>631</v>
      </c>
      <c r="B177" s="40"/>
      <c r="C177" s="120"/>
      <c r="D177" s="120"/>
      <c r="E177" s="120"/>
      <c r="F177" s="120"/>
    </row>
    <row r="178" spans="1:7" outlineLevel="1" x14ac:dyDescent="0.3">
      <c r="A178" s="44" t="s">
        <v>632</v>
      </c>
      <c r="B178" s="40"/>
      <c r="C178" s="120"/>
      <c r="D178" s="120"/>
      <c r="E178" s="120"/>
      <c r="F178" s="120"/>
    </row>
    <row r="179" spans="1:7" ht="15" customHeight="1" x14ac:dyDescent="0.3">
      <c r="A179" s="63"/>
      <c r="B179" s="128" t="s">
        <v>633</v>
      </c>
      <c r="C179" s="63" t="s">
        <v>471</v>
      </c>
      <c r="D179" s="63" t="s">
        <v>472</v>
      </c>
      <c r="E179" s="63"/>
      <c r="F179" s="63" t="s">
        <v>439</v>
      </c>
      <c r="G179" s="66"/>
    </row>
    <row r="180" spans="1:7" x14ac:dyDescent="0.3">
      <c r="A180" s="44" t="s">
        <v>634</v>
      </c>
      <c r="B180" s="44" t="s">
        <v>635</v>
      </c>
      <c r="C180" s="174">
        <v>9.7136135768385097E-4</v>
      </c>
      <c r="D180" s="174">
        <v>7.8272530826789641E-4</v>
      </c>
      <c r="E180" s="121"/>
      <c r="F180" s="174">
        <v>8.3688740193327911E-4</v>
      </c>
    </row>
    <row r="181" spans="1:7" outlineLevel="1" x14ac:dyDescent="0.3">
      <c r="A181" s="44" t="s">
        <v>2272</v>
      </c>
      <c r="B181" s="113" t="s">
        <v>2271</v>
      </c>
      <c r="C181" s="174" t="s">
        <v>808</v>
      </c>
      <c r="D181" s="174" t="s">
        <v>808</v>
      </c>
      <c r="E181" s="121"/>
      <c r="F181" s="174" t="s">
        <v>808</v>
      </c>
    </row>
    <row r="182" spans="1:7" outlineLevel="1" x14ac:dyDescent="0.3">
      <c r="A182" s="44" t="s">
        <v>636</v>
      </c>
      <c r="B182" s="115"/>
      <c r="C182" s="120"/>
      <c r="D182" s="120"/>
      <c r="E182" s="121"/>
      <c r="F182" s="120"/>
    </row>
    <row r="183" spans="1:7" outlineLevel="1" x14ac:dyDescent="0.3">
      <c r="A183" s="44" t="s">
        <v>637</v>
      </c>
      <c r="B183" s="115"/>
      <c r="C183" s="120"/>
      <c r="D183" s="120"/>
      <c r="E183" s="121"/>
      <c r="F183" s="120"/>
    </row>
    <row r="184" spans="1:7" outlineLevel="1" x14ac:dyDescent="0.3">
      <c r="A184" s="44" t="s">
        <v>638</v>
      </c>
      <c r="B184" s="115"/>
      <c r="C184" s="120"/>
      <c r="D184" s="120"/>
      <c r="E184" s="121"/>
      <c r="F184" s="120"/>
    </row>
    <row r="185" spans="1:7" ht="18" x14ac:dyDescent="0.3">
      <c r="A185" s="116"/>
      <c r="B185" s="117" t="s">
        <v>436</v>
      </c>
      <c r="C185" s="116"/>
      <c r="D185" s="116"/>
      <c r="E185" s="116"/>
      <c r="F185" s="118"/>
      <c r="G185" s="118"/>
    </row>
    <row r="186" spans="1:7" ht="15" customHeight="1" x14ac:dyDescent="0.3">
      <c r="A186" s="63"/>
      <c r="B186" s="64" t="s">
        <v>639</v>
      </c>
      <c r="C186" s="63" t="s">
        <v>640</v>
      </c>
      <c r="D186" s="63" t="s">
        <v>641</v>
      </c>
      <c r="E186" s="65"/>
      <c r="F186" s="63" t="s">
        <v>471</v>
      </c>
      <c r="G186" s="63" t="s">
        <v>642</v>
      </c>
    </row>
    <row r="187" spans="1:7" x14ac:dyDescent="0.3">
      <c r="A187" s="44" t="s">
        <v>643</v>
      </c>
      <c r="B187" s="61" t="s">
        <v>644</v>
      </c>
      <c r="C187" s="124">
        <f>(C214/D214)*1000</f>
        <v>3044.5490403197991</v>
      </c>
      <c r="E187" s="58"/>
      <c r="F187" s="76"/>
      <c r="G187" s="76"/>
    </row>
    <row r="188" spans="1:7" x14ac:dyDescent="0.3">
      <c r="A188" s="58"/>
      <c r="B188" s="86"/>
      <c r="C188" s="58"/>
      <c r="D188" s="58"/>
      <c r="E188" s="58"/>
      <c r="F188" s="76"/>
      <c r="G188" s="76"/>
    </row>
    <row r="189" spans="1:7" x14ac:dyDescent="0.3">
      <c r="B189" s="61" t="s">
        <v>645</v>
      </c>
      <c r="C189" s="58"/>
      <c r="D189" s="58"/>
      <c r="E189" s="58"/>
      <c r="F189" s="76"/>
      <c r="G189" s="76"/>
    </row>
    <row r="190" spans="1:7" x14ac:dyDescent="0.3">
      <c r="A190" s="44" t="s">
        <v>646</v>
      </c>
      <c r="B190" s="61" t="s">
        <v>2386</v>
      </c>
      <c r="C190" s="123">
        <v>2843.0534955500138</v>
      </c>
      <c r="D190" s="124">
        <v>3909</v>
      </c>
      <c r="E190" s="58"/>
      <c r="F190" s="129">
        <f>IF($C$214=0,"",IF(C190="[for completion]","",IF(C190="","",C190/$C$214)))</f>
        <v>0.15800636307829752</v>
      </c>
      <c r="G190" s="129">
        <f>IF($D$214=0,"",IF(D190="[for completion]","",IF(D190="","",D190/$D$214)))</f>
        <v>0.66142131979695429</v>
      </c>
    </row>
    <row r="191" spans="1:7" x14ac:dyDescent="0.3">
      <c r="A191" s="44" t="s">
        <v>647</v>
      </c>
      <c r="B191" s="61" t="s">
        <v>2387</v>
      </c>
      <c r="C191" s="123">
        <v>3625.8528085600005</v>
      </c>
      <c r="D191" s="124">
        <v>1147</v>
      </c>
      <c r="E191" s="58"/>
      <c r="F191" s="129">
        <f t="shared" ref="F191:F213" si="1">IF($C$214=0,"",IF(C191="[for completion]","",IF(C191="","",C191/$C$214)))</f>
        <v>0.2015114440282321</v>
      </c>
      <c r="G191" s="129">
        <f t="shared" ref="G191:G213" si="2">IF($D$214=0,"",IF(D191="[for completion]","",IF(D191="","",D191/$D$214)))</f>
        <v>0.19407783417935703</v>
      </c>
    </row>
    <row r="192" spans="1:7" x14ac:dyDescent="0.3">
      <c r="A192" s="44" t="s">
        <v>648</v>
      </c>
      <c r="B192" s="61" t="s">
        <v>2388</v>
      </c>
      <c r="C192" s="123">
        <v>6596.815740279998</v>
      </c>
      <c r="D192" s="124">
        <v>712</v>
      </c>
      <c r="E192" s="58"/>
      <c r="F192" s="129">
        <f t="shared" si="1"/>
        <v>0.36662653891345781</v>
      </c>
      <c r="G192" s="129">
        <f t="shared" si="2"/>
        <v>0.12047377326565144</v>
      </c>
    </row>
    <row r="193" spans="1:7" x14ac:dyDescent="0.3">
      <c r="A193" s="44" t="s">
        <v>649</v>
      </c>
      <c r="B193" s="61" t="s">
        <v>2389</v>
      </c>
      <c r="C193" s="123">
        <v>3583.0839650400003</v>
      </c>
      <c r="D193" s="124">
        <v>126</v>
      </c>
      <c r="E193" s="58"/>
      <c r="F193" s="129">
        <f t="shared" si="1"/>
        <v>0.19913451041504565</v>
      </c>
      <c r="G193" s="129">
        <f t="shared" si="2"/>
        <v>2.1319796954314719E-2</v>
      </c>
    </row>
    <row r="194" spans="1:7" x14ac:dyDescent="0.3">
      <c r="A194" s="44" t="s">
        <v>650</v>
      </c>
      <c r="B194" s="61" t="s">
        <v>2389</v>
      </c>
      <c r="C194" s="123">
        <v>862.38281885999993</v>
      </c>
      <c r="D194" s="124">
        <v>13</v>
      </c>
      <c r="E194" s="58"/>
      <c r="F194" s="129">
        <f t="shared" si="1"/>
        <v>4.7928036880965461E-2</v>
      </c>
      <c r="G194" s="129">
        <f t="shared" si="2"/>
        <v>2.1996615905245345E-3</v>
      </c>
    </row>
    <row r="195" spans="1:7" x14ac:dyDescent="0.3">
      <c r="A195" s="44" t="s">
        <v>651</v>
      </c>
      <c r="B195" s="61" t="s">
        <v>2390</v>
      </c>
      <c r="C195" s="123">
        <v>482.096</v>
      </c>
      <c r="D195" s="124">
        <v>3</v>
      </c>
      <c r="E195" s="58"/>
      <c r="F195" s="129">
        <f t="shared" si="1"/>
        <v>2.6793106684001505E-2</v>
      </c>
      <c r="G195" s="129">
        <f t="shared" si="2"/>
        <v>5.0761421319796957E-4</v>
      </c>
    </row>
    <row r="196" spans="1:7" x14ac:dyDescent="0.3">
      <c r="A196" s="44" t="s">
        <v>652</v>
      </c>
      <c r="B196" s="61"/>
      <c r="C196" s="123"/>
      <c r="D196" s="124"/>
      <c r="E196" s="58"/>
      <c r="F196" s="129" t="str">
        <f t="shared" si="1"/>
        <v/>
      </c>
      <c r="G196" s="129" t="str">
        <f t="shared" si="2"/>
        <v/>
      </c>
    </row>
    <row r="197" spans="1:7" x14ac:dyDescent="0.3">
      <c r="A197" s="44" t="s">
        <v>653</v>
      </c>
      <c r="B197" s="61"/>
      <c r="C197" s="123"/>
      <c r="D197" s="124"/>
      <c r="E197" s="58"/>
      <c r="F197" s="129" t="str">
        <f t="shared" si="1"/>
        <v/>
      </c>
      <c r="G197" s="129" t="str">
        <f t="shared" si="2"/>
        <v/>
      </c>
    </row>
    <row r="198" spans="1:7" x14ac:dyDescent="0.3">
      <c r="A198" s="44" t="s">
        <v>654</v>
      </c>
      <c r="B198" s="61"/>
      <c r="C198" s="123"/>
      <c r="D198" s="124"/>
      <c r="E198" s="58"/>
      <c r="F198" s="129" t="str">
        <f t="shared" si="1"/>
        <v/>
      </c>
      <c r="G198" s="129" t="str">
        <f t="shared" si="2"/>
        <v/>
      </c>
    </row>
    <row r="199" spans="1:7" x14ac:dyDescent="0.3">
      <c r="A199" s="44" t="s">
        <v>655</v>
      </c>
      <c r="B199" s="61"/>
      <c r="C199" s="123"/>
      <c r="D199" s="124"/>
      <c r="E199" s="61"/>
      <c r="F199" s="129" t="str">
        <f t="shared" si="1"/>
        <v/>
      </c>
      <c r="G199" s="129" t="str">
        <f t="shared" si="2"/>
        <v/>
      </c>
    </row>
    <row r="200" spans="1:7" x14ac:dyDescent="0.3">
      <c r="A200" s="44" t="s">
        <v>656</v>
      </c>
      <c r="B200" s="61"/>
      <c r="C200" s="123"/>
      <c r="D200" s="124"/>
      <c r="E200" s="61"/>
      <c r="F200" s="129" t="str">
        <f t="shared" si="1"/>
        <v/>
      </c>
      <c r="G200" s="129" t="str">
        <f t="shared" si="2"/>
        <v/>
      </c>
    </row>
    <row r="201" spans="1:7" x14ac:dyDescent="0.3">
      <c r="A201" s="44" t="s">
        <v>657</v>
      </c>
      <c r="B201" s="61"/>
      <c r="C201" s="123"/>
      <c r="D201" s="124"/>
      <c r="E201" s="61"/>
      <c r="F201" s="129" t="str">
        <f t="shared" si="1"/>
        <v/>
      </c>
      <c r="G201" s="129" t="str">
        <f t="shared" si="2"/>
        <v/>
      </c>
    </row>
    <row r="202" spans="1:7" x14ac:dyDescent="0.3">
      <c r="A202" s="44" t="s">
        <v>658</v>
      </c>
      <c r="B202" s="61"/>
      <c r="C202" s="123"/>
      <c r="D202" s="124"/>
      <c r="E202" s="61"/>
      <c r="F202" s="129" t="str">
        <f t="shared" si="1"/>
        <v/>
      </c>
      <c r="G202" s="129" t="str">
        <f t="shared" si="2"/>
        <v/>
      </c>
    </row>
    <row r="203" spans="1:7" x14ac:dyDescent="0.3">
      <c r="A203" s="44" t="s">
        <v>659</v>
      </c>
      <c r="B203" s="61"/>
      <c r="C203" s="123"/>
      <c r="D203" s="124"/>
      <c r="E203" s="61"/>
      <c r="F203" s="129" t="str">
        <f t="shared" si="1"/>
        <v/>
      </c>
      <c r="G203" s="129" t="str">
        <f t="shared" si="2"/>
        <v/>
      </c>
    </row>
    <row r="204" spans="1:7" x14ac:dyDescent="0.3">
      <c r="A204" s="44" t="s">
        <v>660</v>
      </c>
      <c r="B204" s="61"/>
      <c r="C204" s="123"/>
      <c r="D204" s="124"/>
      <c r="E204" s="61"/>
      <c r="F204" s="129" t="str">
        <f t="shared" si="1"/>
        <v/>
      </c>
      <c r="G204" s="129" t="str">
        <f t="shared" si="2"/>
        <v/>
      </c>
    </row>
    <row r="205" spans="1:7" x14ac:dyDescent="0.3">
      <c r="A205" s="44" t="s">
        <v>661</v>
      </c>
      <c r="B205" s="61"/>
      <c r="C205" s="123"/>
      <c r="D205" s="124"/>
      <c r="F205" s="129" t="str">
        <f t="shared" si="1"/>
        <v/>
      </c>
      <c r="G205" s="129" t="str">
        <f t="shared" si="2"/>
        <v/>
      </c>
    </row>
    <row r="206" spans="1:7" x14ac:dyDescent="0.3">
      <c r="A206" s="44" t="s">
        <v>662</v>
      </c>
      <c r="B206" s="61"/>
      <c r="C206" s="123"/>
      <c r="D206" s="124"/>
      <c r="E206" s="113"/>
      <c r="F206" s="129" t="str">
        <f t="shared" si="1"/>
        <v/>
      </c>
      <c r="G206" s="129" t="str">
        <f t="shared" si="2"/>
        <v/>
      </c>
    </row>
    <row r="207" spans="1:7" x14ac:dyDescent="0.3">
      <c r="A207" s="44" t="s">
        <v>663</v>
      </c>
      <c r="B207" s="61"/>
      <c r="C207" s="123"/>
      <c r="D207" s="124"/>
      <c r="E207" s="113"/>
      <c r="F207" s="129" t="str">
        <f t="shared" si="1"/>
        <v/>
      </c>
      <c r="G207" s="129" t="str">
        <f t="shared" si="2"/>
        <v/>
      </c>
    </row>
    <row r="208" spans="1:7" x14ac:dyDescent="0.3">
      <c r="A208" s="44" t="s">
        <v>664</v>
      </c>
      <c r="B208" s="61"/>
      <c r="C208" s="123"/>
      <c r="D208" s="124"/>
      <c r="E208" s="113"/>
      <c r="F208" s="129" t="str">
        <f t="shared" si="1"/>
        <v/>
      </c>
      <c r="G208" s="129" t="str">
        <f t="shared" si="2"/>
        <v/>
      </c>
    </row>
    <row r="209" spans="1:7" x14ac:dyDescent="0.3">
      <c r="A209" s="44" t="s">
        <v>665</v>
      </c>
      <c r="B209" s="61"/>
      <c r="C209" s="123"/>
      <c r="D209" s="124"/>
      <c r="E209" s="113"/>
      <c r="F209" s="129" t="str">
        <f t="shared" si="1"/>
        <v/>
      </c>
      <c r="G209" s="129" t="str">
        <f t="shared" si="2"/>
        <v/>
      </c>
    </row>
    <row r="210" spans="1:7" x14ac:dyDescent="0.3">
      <c r="A210" s="44" t="s">
        <v>666</v>
      </c>
      <c r="B210" s="61"/>
      <c r="C210" s="123"/>
      <c r="D210" s="124"/>
      <c r="E210" s="113"/>
      <c r="F210" s="129" t="str">
        <f t="shared" si="1"/>
        <v/>
      </c>
      <c r="G210" s="129" t="str">
        <f t="shared" si="2"/>
        <v/>
      </c>
    </row>
    <row r="211" spans="1:7" x14ac:dyDescent="0.3">
      <c r="A211" s="44" t="s">
        <v>667</v>
      </c>
      <c r="B211" s="61"/>
      <c r="C211" s="123"/>
      <c r="D211" s="124"/>
      <c r="E211" s="113"/>
      <c r="F211" s="129" t="str">
        <f t="shared" si="1"/>
        <v/>
      </c>
      <c r="G211" s="129" t="str">
        <f t="shared" si="2"/>
        <v/>
      </c>
    </row>
    <row r="212" spans="1:7" x14ac:dyDescent="0.3">
      <c r="A212" s="44" t="s">
        <v>668</v>
      </c>
      <c r="B212" s="61"/>
      <c r="C212" s="123"/>
      <c r="D212" s="124"/>
      <c r="E212" s="113"/>
      <c r="F212" s="129" t="str">
        <f t="shared" si="1"/>
        <v/>
      </c>
      <c r="G212" s="129" t="str">
        <f t="shared" si="2"/>
        <v/>
      </c>
    </row>
    <row r="213" spans="1:7" x14ac:dyDescent="0.3">
      <c r="A213" s="44" t="s">
        <v>669</v>
      </c>
      <c r="B213" s="61"/>
      <c r="C213" s="123"/>
      <c r="D213" s="124"/>
      <c r="E213" s="113"/>
      <c r="F213" s="129" t="str">
        <f t="shared" si="1"/>
        <v/>
      </c>
      <c r="G213" s="129" t="str">
        <f t="shared" si="2"/>
        <v/>
      </c>
    </row>
    <row r="214" spans="1:7" x14ac:dyDescent="0.3">
      <c r="A214" s="44" t="s">
        <v>670</v>
      </c>
      <c r="B214" s="70" t="s">
        <v>130</v>
      </c>
      <c r="C214" s="125">
        <f>SUM(C190:C213)</f>
        <v>17993.284828290012</v>
      </c>
      <c r="D214" s="68">
        <f>SUM(D190:D213)</f>
        <v>5910</v>
      </c>
      <c r="E214" s="113"/>
      <c r="F214" s="138">
        <f>SUM(F190:F213)</f>
        <v>1.0000000000000002</v>
      </c>
      <c r="G214" s="138">
        <f>SUM(G190:G213)</f>
        <v>1</v>
      </c>
    </row>
    <row r="215" spans="1:7" ht="15" customHeight="1" x14ac:dyDescent="0.3">
      <c r="A215" s="63"/>
      <c r="B215" s="63" t="s">
        <v>671</v>
      </c>
      <c r="C215" s="63" t="s">
        <v>640</v>
      </c>
      <c r="D215" s="63" t="s">
        <v>641</v>
      </c>
      <c r="E215" s="65"/>
      <c r="F215" s="63" t="s">
        <v>471</v>
      </c>
      <c r="G215" s="63" t="s">
        <v>642</v>
      </c>
    </row>
    <row r="216" spans="1:7" x14ac:dyDescent="0.3">
      <c r="A216" s="44" t="s">
        <v>672</v>
      </c>
      <c r="B216" s="44" t="s">
        <v>673</v>
      </c>
      <c r="C216" s="120" t="s">
        <v>808</v>
      </c>
      <c r="F216" s="137"/>
      <c r="G216" s="137"/>
    </row>
    <row r="217" spans="1:7" x14ac:dyDescent="0.3">
      <c r="F217" s="137"/>
      <c r="G217" s="137"/>
    </row>
    <row r="218" spans="1:7" x14ac:dyDescent="0.3">
      <c r="B218" s="61" t="s">
        <v>674</v>
      </c>
      <c r="F218" s="137"/>
      <c r="G218" s="137"/>
    </row>
    <row r="219" spans="1:7" x14ac:dyDescent="0.3">
      <c r="A219" s="44" t="s">
        <v>675</v>
      </c>
      <c r="B219" s="44" t="s">
        <v>676</v>
      </c>
      <c r="C219" s="123" t="s">
        <v>808</v>
      </c>
      <c r="D219" s="124" t="s">
        <v>808</v>
      </c>
      <c r="F219" s="129" t="str">
        <f t="shared" ref="F219:F233" si="3">IF($C$227=0,"",IF(C219="[for completion]","",C219/$C$227))</f>
        <v/>
      </c>
      <c r="G219" s="129" t="str">
        <f t="shared" ref="G219:G233" si="4">IF($D$227=0,"",IF(D219="[for completion]","",D219/$D$227))</f>
        <v/>
      </c>
    </row>
    <row r="220" spans="1:7" x14ac:dyDescent="0.3">
      <c r="A220" s="44" t="s">
        <v>677</v>
      </c>
      <c r="B220" s="44" t="s">
        <v>678</v>
      </c>
      <c r="C220" s="123" t="s">
        <v>808</v>
      </c>
      <c r="D220" s="124" t="s">
        <v>808</v>
      </c>
      <c r="F220" s="129" t="str">
        <f t="shared" si="3"/>
        <v/>
      </c>
      <c r="G220" s="129" t="str">
        <f t="shared" si="4"/>
        <v/>
      </c>
    </row>
    <row r="221" spans="1:7" x14ac:dyDescent="0.3">
      <c r="A221" s="44" t="s">
        <v>679</v>
      </c>
      <c r="B221" s="44" t="s">
        <v>680</v>
      </c>
      <c r="C221" s="123" t="s">
        <v>808</v>
      </c>
      <c r="D221" s="124" t="s">
        <v>808</v>
      </c>
      <c r="F221" s="129" t="str">
        <f t="shared" si="3"/>
        <v/>
      </c>
      <c r="G221" s="129" t="str">
        <f t="shared" si="4"/>
        <v/>
      </c>
    </row>
    <row r="222" spans="1:7" x14ac:dyDescent="0.3">
      <c r="A222" s="44" t="s">
        <v>681</v>
      </c>
      <c r="B222" s="44" t="s">
        <v>682</v>
      </c>
      <c r="C222" s="123" t="s">
        <v>808</v>
      </c>
      <c r="D222" s="124" t="s">
        <v>808</v>
      </c>
      <c r="F222" s="129" t="str">
        <f t="shared" si="3"/>
        <v/>
      </c>
      <c r="G222" s="129" t="str">
        <f t="shared" si="4"/>
        <v/>
      </c>
    </row>
    <row r="223" spans="1:7" x14ac:dyDescent="0.3">
      <c r="A223" s="44" t="s">
        <v>683</v>
      </c>
      <c r="B223" s="44" t="s">
        <v>684</v>
      </c>
      <c r="C223" s="123" t="s">
        <v>808</v>
      </c>
      <c r="D223" s="124" t="s">
        <v>808</v>
      </c>
      <c r="F223" s="129" t="str">
        <f t="shared" si="3"/>
        <v/>
      </c>
      <c r="G223" s="129" t="str">
        <f t="shared" si="4"/>
        <v/>
      </c>
    </row>
    <row r="224" spans="1:7" x14ac:dyDescent="0.3">
      <c r="A224" s="44" t="s">
        <v>685</v>
      </c>
      <c r="B224" s="44" t="s">
        <v>686</v>
      </c>
      <c r="C224" s="123" t="s">
        <v>808</v>
      </c>
      <c r="D224" s="124" t="s">
        <v>808</v>
      </c>
      <c r="F224" s="129" t="str">
        <f t="shared" si="3"/>
        <v/>
      </c>
      <c r="G224" s="129" t="str">
        <f t="shared" si="4"/>
        <v/>
      </c>
    </row>
    <row r="225" spans="1:7" x14ac:dyDescent="0.3">
      <c r="A225" s="44" t="s">
        <v>687</v>
      </c>
      <c r="B225" s="44" t="s">
        <v>688</v>
      </c>
      <c r="C225" s="123" t="s">
        <v>808</v>
      </c>
      <c r="D225" s="124" t="s">
        <v>808</v>
      </c>
      <c r="F225" s="129" t="str">
        <f t="shared" si="3"/>
        <v/>
      </c>
      <c r="G225" s="129" t="str">
        <f t="shared" si="4"/>
        <v/>
      </c>
    </row>
    <row r="226" spans="1:7" x14ac:dyDescent="0.3">
      <c r="A226" s="44" t="s">
        <v>689</v>
      </c>
      <c r="B226" s="44" t="s">
        <v>690</v>
      </c>
      <c r="C226" s="123" t="s">
        <v>808</v>
      </c>
      <c r="D226" s="124" t="s">
        <v>808</v>
      </c>
      <c r="F226" s="129" t="str">
        <f t="shared" si="3"/>
        <v/>
      </c>
      <c r="G226" s="129" t="str">
        <f t="shared" si="4"/>
        <v/>
      </c>
    </row>
    <row r="227" spans="1:7" x14ac:dyDescent="0.3">
      <c r="A227" s="44" t="s">
        <v>691</v>
      </c>
      <c r="B227" s="70" t="s">
        <v>130</v>
      </c>
      <c r="C227" s="123">
        <f>SUM(C219:C226)</f>
        <v>0</v>
      </c>
      <c r="D227" s="124">
        <f>SUM(D219:D226)</f>
        <v>0</v>
      </c>
      <c r="F227" s="120">
        <f>SUM(F219:F226)</f>
        <v>0</v>
      </c>
      <c r="G227" s="120">
        <f>SUM(G219:G226)</f>
        <v>0</v>
      </c>
    </row>
    <row r="228" spans="1:7" outlineLevel="1" x14ac:dyDescent="0.3">
      <c r="A228" s="44" t="s">
        <v>692</v>
      </c>
      <c r="B228" s="72" t="s">
        <v>693</v>
      </c>
      <c r="C228" s="123"/>
      <c r="D228" s="124"/>
      <c r="F228" s="129" t="str">
        <f t="shared" si="3"/>
        <v/>
      </c>
      <c r="G228" s="129" t="str">
        <f t="shared" si="4"/>
        <v/>
      </c>
    </row>
    <row r="229" spans="1:7" outlineLevel="1" x14ac:dyDescent="0.3">
      <c r="A229" s="44" t="s">
        <v>694</v>
      </c>
      <c r="B229" s="72" t="s">
        <v>695</v>
      </c>
      <c r="C229" s="123"/>
      <c r="D229" s="124"/>
      <c r="F229" s="129" t="str">
        <f t="shared" si="3"/>
        <v/>
      </c>
      <c r="G229" s="129" t="str">
        <f t="shared" si="4"/>
        <v/>
      </c>
    </row>
    <row r="230" spans="1:7" outlineLevel="1" x14ac:dyDescent="0.3">
      <c r="A230" s="44" t="s">
        <v>696</v>
      </c>
      <c r="B230" s="72" t="s">
        <v>697</v>
      </c>
      <c r="C230" s="123"/>
      <c r="D230" s="124"/>
      <c r="F230" s="129" t="str">
        <f t="shared" si="3"/>
        <v/>
      </c>
      <c r="G230" s="129" t="str">
        <f t="shared" si="4"/>
        <v/>
      </c>
    </row>
    <row r="231" spans="1:7" outlineLevel="1" x14ac:dyDescent="0.3">
      <c r="A231" s="44" t="s">
        <v>698</v>
      </c>
      <c r="B231" s="72" t="s">
        <v>699</v>
      </c>
      <c r="C231" s="123"/>
      <c r="D231" s="124"/>
      <c r="F231" s="129" t="str">
        <f t="shared" si="3"/>
        <v/>
      </c>
      <c r="G231" s="129" t="str">
        <f t="shared" si="4"/>
        <v/>
      </c>
    </row>
    <row r="232" spans="1:7" outlineLevel="1" x14ac:dyDescent="0.3">
      <c r="A232" s="44" t="s">
        <v>700</v>
      </c>
      <c r="B232" s="72" t="s">
        <v>701</v>
      </c>
      <c r="C232" s="123"/>
      <c r="D232" s="124"/>
      <c r="F232" s="129" t="str">
        <f t="shared" si="3"/>
        <v/>
      </c>
      <c r="G232" s="129" t="str">
        <f t="shared" si="4"/>
        <v/>
      </c>
    </row>
    <row r="233" spans="1:7" outlineLevel="1" x14ac:dyDescent="0.3">
      <c r="A233" s="44" t="s">
        <v>702</v>
      </c>
      <c r="B233" s="72" t="s">
        <v>703</v>
      </c>
      <c r="C233" s="123"/>
      <c r="D233" s="124"/>
      <c r="F233" s="129" t="str">
        <f t="shared" si="3"/>
        <v/>
      </c>
      <c r="G233" s="129" t="str">
        <f t="shared" si="4"/>
        <v/>
      </c>
    </row>
    <row r="234" spans="1:7" outlineLevel="1" x14ac:dyDescent="0.3">
      <c r="A234" s="44" t="s">
        <v>704</v>
      </c>
      <c r="B234" s="72"/>
      <c r="F234" s="129"/>
      <c r="G234" s="129"/>
    </row>
    <row r="235" spans="1:7" outlineLevel="1" x14ac:dyDescent="0.3">
      <c r="A235" s="44" t="s">
        <v>705</v>
      </c>
      <c r="B235" s="72"/>
      <c r="F235" s="129"/>
      <c r="G235" s="129"/>
    </row>
    <row r="236" spans="1:7" outlineLevel="1" x14ac:dyDescent="0.3">
      <c r="A236" s="44" t="s">
        <v>706</v>
      </c>
      <c r="B236" s="72"/>
      <c r="F236" s="129"/>
      <c r="G236" s="129"/>
    </row>
    <row r="237" spans="1:7" ht="15" customHeight="1" x14ac:dyDescent="0.3">
      <c r="A237" s="63"/>
      <c r="B237" s="63" t="s">
        <v>707</v>
      </c>
      <c r="C237" s="63" t="s">
        <v>640</v>
      </c>
      <c r="D237" s="63" t="s">
        <v>641</v>
      </c>
      <c r="E237" s="65"/>
      <c r="F237" s="63" t="s">
        <v>471</v>
      </c>
      <c r="G237" s="63" t="s">
        <v>642</v>
      </c>
    </row>
    <row r="238" spans="1:7" x14ac:dyDescent="0.3">
      <c r="A238" s="44" t="s">
        <v>708</v>
      </c>
      <c r="B238" s="44" t="s">
        <v>673</v>
      </c>
      <c r="C238" s="120">
        <v>0.63366186414804415</v>
      </c>
      <c r="F238" s="137"/>
      <c r="G238" s="137"/>
    </row>
    <row r="239" spans="1:7" x14ac:dyDescent="0.3">
      <c r="F239" s="137"/>
      <c r="G239" s="137"/>
    </row>
    <row r="240" spans="1:7" x14ac:dyDescent="0.3">
      <c r="B240" s="61" t="s">
        <v>674</v>
      </c>
      <c r="F240" s="137"/>
      <c r="G240" s="137"/>
    </row>
    <row r="241" spans="1:7" x14ac:dyDescent="0.3">
      <c r="A241" s="44" t="s">
        <v>709</v>
      </c>
      <c r="B241" s="44" t="s">
        <v>676</v>
      </c>
      <c r="C241" s="123">
        <v>4126.6421917080188</v>
      </c>
      <c r="D241" s="124" t="s">
        <v>808</v>
      </c>
      <c r="F241" s="129">
        <f>IF($C$249=0,"",IF(C241="[Mark as ND1 if not relevant]","",C241/$C$249))</f>
        <v>0.22953137866840875</v>
      </c>
      <c r="G241" s="129" t="str">
        <f>IF($D$249=0,"",IF(D241="[Mark as ND1 if not relevant]","",D241/$D$249))</f>
        <v/>
      </c>
    </row>
    <row r="242" spans="1:7" x14ac:dyDescent="0.3">
      <c r="A242" s="44" t="s">
        <v>710</v>
      </c>
      <c r="B242" s="44" t="s">
        <v>678</v>
      </c>
      <c r="C242" s="123">
        <v>2431.9458275638376</v>
      </c>
      <c r="D242" s="124" t="s">
        <v>808</v>
      </c>
      <c r="F242" s="129">
        <f t="shared" ref="F242:F248" si="5">IF($C$249=0,"",IF(C242="[Mark as ND1 if not relevant]","",C242/$C$249))</f>
        <v>0.13526927044202236</v>
      </c>
      <c r="G242" s="129" t="str">
        <f t="shared" ref="G242:G248" si="6">IF($D$249=0,"",IF(D242="[Mark as ND1 if not relevant]","",D242/$D$249))</f>
        <v/>
      </c>
    </row>
    <row r="243" spans="1:7" x14ac:dyDescent="0.3">
      <c r="A243" s="44" t="s">
        <v>711</v>
      </c>
      <c r="B243" s="44" t="s">
        <v>680</v>
      </c>
      <c r="C243" s="123">
        <v>3897.4202032986623</v>
      </c>
      <c r="D243" s="124" t="s">
        <v>808</v>
      </c>
      <c r="F243" s="129">
        <f t="shared" si="5"/>
        <v>0.21678163285171687</v>
      </c>
      <c r="G243" s="129" t="str">
        <f t="shared" si="6"/>
        <v/>
      </c>
    </row>
    <row r="244" spans="1:7" x14ac:dyDescent="0.3">
      <c r="A244" s="44" t="s">
        <v>712</v>
      </c>
      <c r="B244" s="44" t="s">
        <v>682</v>
      </c>
      <c r="C244" s="123">
        <v>5808.3137298741794</v>
      </c>
      <c r="D244" s="124" t="s">
        <v>808</v>
      </c>
      <c r="F244" s="129">
        <f t="shared" si="5"/>
        <v>0.32306902227567735</v>
      </c>
      <c r="G244" s="129" t="str">
        <f t="shared" si="6"/>
        <v/>
      </c>
    </row>
    <row r="245" spans="1:7" x14ac:dyDescent="0.3">
      <c r="A245" s="44" t="s">
        <v>713</v>
      </c>
      <c r="B245" s="44" t="s">
        <v>684</v>
      </c>
      <c r="C245" s="123">
        <v>1640.502410801867</v>
      </c>
      <c r="D245" s="124" t="s">
        <v>808</v>
      </c>
      <c r="F245" s="129">
        <f t="shared" si="5"/>
        <v>9.1247741521381556E-2</v>
      </c>
      <c r="G245" s="129" t="str">
        <f t="shared" si="6"/>
        <v/>
      </c>
    </row>
    <row r="246" spans="1:7" x14ac:dyDescent="0.3">
      <c r="A246" s="44" t="s">
        <v>714</v>
      </c>
      <c r="B246" s="44" t="s">
        <v>686</v>
      </c>
      <c r="C246" s="123">
        <v>55.236259815374844</v>
      </c>
      <c r="D246" s="124" t="s">
        <v>808</v>
      </c>
      <c r="F246" s="129">
        <f t="shared" si="5"/>
        <v>3.0723416954794901E-3</v>
      </c>
      <c r="G246" s="129" t="str">
        <f t="shared" si="6"/>
        <v/>
      </c>
    </row>
    <row r="247" spans="1:7" x14ac:dyDescent="0.3">
      <c r="A247" s="44" t="s">
        <v>715</v>
      </c>
      <c r="B247" s="44" t="s">
        <v>688</v>
      </c>
      <c r="C247" s="123">
        <v>5.7552546667944489</v>
      </c>
      <c r="D247" s="124" t="s">
        <v>808</v>
      </c>
      <c r="F247" s="129">
        <f t="shared" si="5"/>
        <v>3.2011778024068426E-4</v>
      </c>
      <c r="G247" s="129" t="str">
        <f t="shared" si="6"/>
        <v/>
      </c>
    </row>
    <row r="248" spans="1:7" x14ac:dyDescent="0.3">
      <c r="A248" s="44" t="s">
        <v>716</v>
      </c>
      <c r="B248" s="44" t="s">
        <v>690</v>
      </c>
      <c r="C248" s="123">
        <v>12.737711101271199</v>
      </c>
      <c r="D248" s="124" t="s">
        <v>808</v>
      </c>
      <c r="F248" s="129">
        <f t="shared" si="5"/>
        <v>7.0849476507304143E-4</v>
      </c>
      <c r="G248" s="129" t="str">
        <f t="shared" si="6"/>
        <v/>
      </c>
    </row>
    <row r="249" spans="1:7" x14ac:dyDescent="0.3">
      <c r="A249" s="44" t="s">
        <v>717</v>
      </c>
      <c r="B249" s="70" t="s">
        <v>130</v>
      </c>
      <c r="C249" s="123">
        <f>SUM(C241:C248)</f>
        <v>17978.553588830004</v>
      </c>
      <c r="D249" s="124">
        <f>SUM(D241:D248)</f>
        <v>0</v>
      </c>
      <c r="F249" s="120">
        <f>SUM(F241:F248)</f>
        <v>1</v>
      </c>
      <c r="G249" s="120">
        <f>SUM(G241:G248)</f>
        <v>0</v>
      </c>
    </row>
    <row r="250" spans="1:7" outlineLevel="1" x14ac:dyDescent="0.3">
      <c r="A250" s="44" t="s">
        <v>718</v>
      </c>
      <c r="B250" s="72" t="s">
        <v>693</v>
      </c>
      <c r="C250" s="123"/>
      <c r="D250" s="124"/>
      <c r="F250" s="129">
        <f t="shared" ref="F250:F255" si="7">IF($C$249=0,"",IF(C250="[for completion]","",C250/$C$249))</f>
        <v>0</v>
      </c>
      <c r="G250" s="129" t="str">
        <f t="shared" ref="G250:G255" si="8">IF($D$249=0,"",IF(D250="[for completion]","",D250/$D$249))</f>
        <v/>
      </c>
    </row>
    <row r="251" spans="1:7" outlineLevel="1" x14ac:dyDescent="0.3">
      <c r="A251" s="44" t="s">
        <v>719</v>
      </c>
      <c r="B251" s="72" t="s">
        <v>695</v>
      </c>
      <c r="C251" s="123"/>
      <c r="D251" s="124"/>
      <c r="F251" s="129">
        <f t="shared" si="7"/>
        <v>0</v>
      </c>
      <c r="G251" s="129" t="str">
        <f t="shared" si="8"/>
        <v/>
      </c>
    </row>
    <row r="252" spans="1:7" outlineLevel="1" x14ac:dyDescent="0.3">
      <c r="A252" s="44" t="s">
        <v>720</v>
      </c>
      <c r="B252" s="72" t="s">
        <v>697</v>
      </c>
      <c r="C252" s="123"/>
      <c r="D252" s="124"/>
      <c r="F252" s="129">
        <f t="shared" si="7"/>
        <v>0</v>
      </c>
      <c r="G252" s="129" t="str">
        <f t="shared" si="8"/>
        <v/>
      </c>
    </row>
    <row r="253" spans="1:7" outlineLevel="1" x14ac:dyDescent="0.3">
      <c r="A253" s="44" t="s">
        <v>721</v>
      </c>
      <c r="B253" s="72" t="s">
        <v>699</v>
      </c>
      <c r="C253" s="123"/>
      <c r="D253" s="124"/>
      <c r="F253" s="129">
        <f t="shared" si="7"/>
        <v>0</v>
      </c>
      <c r="G253" s="129" t="str">
        <f t="shared" si="8"/>
        <v/>
      </c>
    </row>
    <row r="254" spans="1:7" outlineLevel="1" x14ac:dyDescent="0.3">
      <c r="A254" s="44" t="s">
        <v>722</v>
      </c>
      <c r="B254" s="72" t="s">
        <v>701</v>
      </c>
      <c r="C254" s="123"/>
      <c r="D254" s="124"/>
      <c r="F254" s="129">
        <f t="shared" si="7"/>
        <v>0</v>
      </c>
      <c r="G254" s="129" t="str">
        <f t="shared" si="8"/>
        <v/>
      </c>
    </row>
    <row r="255" spans="1:7" outlineLevel="1" x14ac:dyDescent="0.3">
      <c r="A255" s="44" t="s">
        <v>723</v>
      </c>
      <c r="B255" s="72" t="s">
        <v>703</v>
      </c>
      <c r="C255" s="123"/>
      <c r="D255" s="124"/>
      <c r="F255" s="129">
        <f t="shared" si="7"/>
        <v>0</v>
      </c>
      <c r="G255" s="129" t="str">
        <f t="shared" si="8"/>
        <v/>
      </c>
    </row>
    <row r="256" spans="1:7" outlineLevel="1" x14ac:dyDescent="0.3">
      <c r="A256" s="44" t="s">
        <v>724</v>
      </c>
      <c r="B256" s="72"/>
      <c r="F256" s="69"/>
      <c r="G256" s="69"/>
    </row>
    <row r="257" spans="1:14" outlineLevel="1" x14ac:dyDescent="0.3">
      <c r="A257" s="44" t="s">
        <v>725</v>
      </c>
      <c r="B257" s="72"/>
      <c r="F257" s="69"/>
      <c r="G257" s="69"/>
    </row>
    <row r="258" spans="1:14" outlineLevel="1" x14ac:dyDescent="0.3">
      <c r="A258" s="44" t="s">
        <v>726</v>
      </c>
      <c r="B258" s="72"/>
      <c r="F258" s="69"/>
      <c r="G258" s="69"/>
    </row>
    <row r="259" spans="1:14" ht="15" customHeight="1" x14ac:dyDescent="0.3">
      <c r="A259" s="63"/>
      <c r="B259" s="103" t="s">
        <v>727</v>
      </c>
      <c r="C259" s="63" t="s">
        <v>471</v>
      </c>
      <c r="D259" s="63"/>
      <c r="E259" s="65"/>
      <c r="F259" s="63"/>
      <c r="G259" s="63"/>
    </row>
    <row r="260" spans="1:14" x14ac:dyDescent="0.3">
      <c r="A260" s="44" t="s">
        <v>728</v>
      </c>
      <c r="B260" s="44" t="s">
        <v>729</v>
      </c>
      <c r="C260" s="120">
        <v>4.3083612383613551E-2</v>
      </c>
      <c r="E260" s="113"/>
      <c r="F260" s="113"/>
      <c r="G260" s="113"/>
    </row>
    <row r="261" spans="1:14" x14ac:dyDescent="0.3">
      <c r="A261" s="44" t="s">
        <v>730</v>
      </c>
      <c r="B261" s="44" t="s">
        <v>731</v>
      </c>
      <c r="C261" s="120">
        <v>2.8903521283802491E-4</v>
      </c>
      <c r="E261" s="113"/>
      <c r="F261" s="113"/>
    </row>
    <row r="262" spans="1:14" x14ac:dyDescent="0.3">
      <c r="A262" s="44" t="s">
        <v>732</v>
      </c>
      <c r="B262" s="44" t="s">
        <v>733</v>
      </c>
      <c r="C262" s="120">
        <v>0</v>
      </c>
      <c r="E262" s="113"/>
      <c r="F262" s="113"/>
    </row>
    <row r="263" spans="1:14" x14ac:dyDescent="0.3">
      <c r="A263" s="44" t="s">
        <v>734</v>
      </c>
      <c r="B263" s="44" t="s">
        <v>1812</v>
      </c>
      <c r="C263" s="120">
        <v>4.4387306376892548E-3</v>
      </c>
      <c r="E263" s="113"/>
      <c r="F263" s="113"/>
    </row>
    <row r="264" spans="1:14" x14ac:dyDescent="0.3">
      <c r="A264" s="44" t="s">
        <v>991</v>
      </c>
      <c r="B264" s="61" t="s">
        <v>983</v>
      </c>
      <c r="C264" s="120">
        <v>0</v>
      </c>
      <c r="D264" s="58"/>
      <c r="E264" s="58"/>
      <c r="F264" s="76"/>
      <c r="G264" s="76"/>
      <c r="H264" s="42"/>
      <c r="I264" s="44"/>
      <c r="J264" s="44"/>
      <c r="K264" s="44"/>
      <c r="L264" s="42"/>
      <c r="M264" s="42"/>
      <c r="N264" s="42"/>
    </row>
    <row r="265" spans="1:14" x14ac:dyDescent="0.3">
      <c r="A265" s="44" t="s">
        <v>1813</v>
      </c>
      <c r="B265" s="44" t="s">
        <v>128</v>
      </c>
      <c r="C265" s="120">
        <f>C266+C270</f>
        <v>0.95218862176585739</v>
      </c>
      <c r="E265" s="113"/>
      <c r="F265" s="113"/>
    </row>
    <row r="266" spans="1:14" outlineLevel="1" x14ac:dyDescent="0.3">
      <c r="A266" s="44" t="s">
        <v>735</v>
      </c>
      <c r="B266" s="72" t="s">
        <v>737</v>
      </c>
      <c r="C266" s="139">
        <v>0.72686667443272501</v>
      </c>
      <c r="E266" s="113"/>
      <c r="F266" s="113"/>
    </row>
    <row r="267" spans="1:14" outlineLevel="1" x14ac:dyDescent="0.3">
      <c r="A267" s="44" t="s">
        <v>736</v>
      </c>
      <c r="B267" s="72" t="s">
        <v>739</v>
      </c>
      <c r="C267" s="120"/>
      <c r="E267" s="113"/>
      <c r="F267" s="113"/>
    </row>
    <row r="268" spans="1:14" outlineLevel="1" x14ac:dyDescent="0.3">
      <c r="A268" s="44" t="s">
        <v>738</v>
      </c>
      <c r="B268" s="72" t="s">
        <v>741</v>
      </c>
      <c r="C268" s="120"/>
      <c r="E268" s="113"/>
      <c r="F268" s="113"/>
    </row>
    <row r="269" spans="1:14" outlineLevel="1" x14ac:dyDescent="0.3">
      <c r="A269" s="44" t="s">
        <v>740</v>
      </c>
      <c r="B269" s="72" t="s">
        <v>743</v>
      </c>
      <c r="C269" s="120"/>
      <c r="E269" s="113"/>
      <c r="F269" s="113"/>
    </row>
    <row r="270" spans="1:14" outlineLevel="1" x14ac:dyDescent="0.3">
      <c r="A270" s="44" t="s">
        <v>742</v>
      </c>
      <c r="B270" s="72" t="s">
        <v>2391</v>
      </c>
      <c r="C270" s="120">
        <v>0.22532194733313235</v>
      </c>
      <c r="E270" s="113"/>
      <c r="F270" s="113"/>
    </row>
    <row r="271" spans="1:14" outlineLevel="1" x14ac:dyDescent="0.3">
      <c r="A271" s="44" t="s">
        <v>744</v>
      </c>
      <c r="B271" s="72" t="s">
        <v>132</v>
      </c>
      <c r="C271" s="120"/>
      <c r="E271" s="113"/>
      <c r="F271" s="113"/>
    </row>
    <row r="272" spans="1:14" outlineLevel="1" x14ac:dyDescent="0.3">
      <c r="A272" s="44" t="s">
        <v>745</v>
      </c>
      <c r="B272" s="72" t="s">
        <v>132</v>
      </c>
      <c r="C272" s="120"/>
      <c r="E272" s="113"/>
      <c r="F272" s="113"/>
    </row>
    <row r="273" spans="1:7" outlineLevel="1" x14ac:dyDescent="0.3">
      <c r="A273" s="44" t="s">
        <v>746</v>
      </c>
      <c r="B273" s="72" t="s">
        <v>132</v>
      </c>
      <c r="C273" s="120"/>
      <c r="E273" s="113"/>
      <c r="F273" s="113"/>
    </row>
    <row r="274" spans="1:7" outlineLevel="1" x14ac:dyDescent="0.3">
      <c r="A274" s="44" t="s">
        <v>747</v>
      </c>
      <c r="B274" s="72" t="s">
        <v>132</v>
      </c>
      <c r="C274" s="120"/>
      <c r="E274" s="113"/>
      <c r="F274" s="113"/>
    </row>
    <row r="275" spans="1:7" outlineLevel="1" x14ac:dyDescent="0.3">
      <c r="A275" s="44" t="s">
        <v>748</v>
      </c>
      <c r="B275" s="72" t="s">
        <v>132</v>
      </c>
      <c r="C275" s="120"/>
      <c r="E275" s="113"/>
      <c r="F275" s="113"/>
    </row>
    <row r="276" spans="1:7" ht="15" customHeight="1" x14ac:dyDescent="0.3">
      <c r="A276" s="63"/>
      <c r="B276" s="103" t="s">
        <v>749</v>
      </c>
      <c r="C276" s="63" t="s">
        <v>471</v>
      </c>
      <c r="D276" s="63"/>
      <c r="E276" s="65"/>
      <c r="F276" s="63"/>
      <c r="G276" s="66"/>
    </row>
    <row r="277" spans="1:7" x14ac:dyDescent="0.3">
      <c r="A277" s="44" t="s">
        <v>7</v>
      </c>
      <c r="B277" s="44" t="s">
        <v>984</v>
      </c>
      <c r="C277" s="120">
        <v>1</v>
      </c>
      <c r="E277" s="42"/>
      <c r="F277" s="42"/>
    </row>
    <row r="278" spans="1:7" x14ac:dyDescent="0.3">
      <c r="A278" s="44" t="s">
        <v>750</v>
      </c>
      <c r="B278" s="44" t="s">
        <v>751</v>
      </c>
      <c r="C278" s="120">
        <v>0</v>
      </c>
      <c r="E278" s="42"/>
      <c r="F278" s="42"/>
    </row>
    <row r="279" spans="1:7" x14ac:dyDescent="0.3">
      <c r="A279" s="44" t="s">
        <v>752</v>
      </c>
      <c r="B279" s="44" t="s">
        <v>128</v>
      </c>
      <c r="C279" s="120">
        <v>0</v>
      </c>
      <c r="E279" s="42"/>
      <c r="F279" s="42"/>
    </row>
    <row r="280" spans="1:7" outlineLevel="1" x14ac:dyDescent="0.3">
      <c r="A280" s="44" t="s">
        <v>753</v>
      </c>
      <c r="C280" s="120"/>
      <c r="E280" s="42"/>
      <c r="F280" s="42"/>
    </row>
    <row r="281" spans="1:7" outlineLevel="1" x14ac:dyDescent="0.3">
      <c r="A281" s="44" t="s">
        <v>754</v>
      </c>
      <c r="C281" s="120"/>
      <c r="E281" s="42"/>
      <c r="F281" s="42"/>
    </row>
    <row r="282" spans="1:7" outlineLevel="1" x14ac:dyDescent="0.3">
      <c r="A282" s="44" t="s">
        <v>755</v>
      </c>
      <c r="C282" s="120"/>
      <c r="E282" s="42"/>
      <c r="F282" s="42"/>
    </row>
    <row r="283" spans="1:7" outlineLevel="1" x14ac:dyDescent="0.3">
      <c r="A283" s="44" t="s">
        <v>756</v>
      </c>
      <c r="C283" s="120"/>
      <c r="E283" s="42"/>
      <c r="F283" s="42"/>
    </row>
    <row r="284" spans="1:7" outlineLevel="1" x14ac:dyDescent="0.3">
      <c r="A284" s="44" t="s">
        <v>757</v>
      </c>
      <c r="C284" s="120"/>
      <c r="E284" s="42"/>
      <c r="F284" s="42"/>
    </row>
    <row r="285" spans="1:7" outlineLevel="1" x14ac:dyDescent="0.3">
      <c r="A285" s="44" t="s">
        <v>758</v>
      </c>
      <c r="C285" s="120"/>
      <c r="E285" s="42"/>
      <c r="F285" s="42"/>
    </row>
    <row r="286" spans="1:7" customFormat="1" x14ac:dyDescent="0.3">
      <c r="A286" s="64"/>
      <c r="B286" s="64" t="s">
        <v>1901</v>
      </c>
      <c r="C286" s="64" t="s">
        <v>98</v>
      </c>
      <c r="D286" s="64" t="s">
        <v>1245</v>
      </c>
      <c r="E286" s="64"/>
      <c r="F286" s="64" t="s">
        <v>471</v>
      </c>
      <c r="G286" s="64" t="s">
        <v>1504</v>
      </c>
    </row>
    <row r="287" spans="1:7" customFormat="1" x14ac:dyDescent="0.3">
      <c r="A287" s="44" t="s">
        <v>1584</v>
      </c>
      <c r="B287" s="61" t="s">
        <v>2392</v>
      </c>
      <c r="C287" s="123">
        <v>2128.7494129500024</v>
      </c>
      <c r="D287" s="44">
        <v>377</v>
      </c>
      <c r="E287" s="50"/>
      <c r="F287" s="129">
        <f>IF($C$305=0,"",IF(C287="[For completion]","",C287/$C$305))</f>
        <v>0.11830799285759483</v>
      </c>
      <c r="G287" s="129">
        <f>IF($D$305=0,"",IF(D287="[For completion]","",D287/$D$305))</f>
        <v>7.1078431372549017E-2</v>
      </c>
    </row>
    <row r="288" spans="1:7" customFormat="1" x14ac:dyDescent="0.3">
      <c r="A288" s="44" t="s">
        <v>1585</v>
      </c>
      <c r="B288" s="61" t="s">
        <v>2393</v>
      </c>
      <c r="C288" s="123">
        <v>1212.1591099300001</v>
      </c>
      <c r="D288" s="44">
        <v>240</v>
      </c>
      <c r="E288" s="50"/>
      <c r="F288" s="129">
        <f t="shared" ref="F288:F304" si="9">IF($C$305=0,"",IF(C288="[For completion]","",C288/$C$305))</f>
        <v>6.7367305163989796E-2</v>
      </c>
      <c r="G288" s="129">
        <f t="shared" ref="G288:G304" si="10">IF($D$305=0,"",IF(D288="[For completion]","",D288/$D$305))</f>
        <v>4.5248868778280542E-2</v>
      </c>
    </row>
    <row r="289" spans="1:7" customFormat="1" x14ac:dyDescent="0.3">
      <c r="A289" s="44" t="s">
        <v>1586</v>
      </c>
      <c r="B289" s="61" t="s">
        <v>2394</v>
      </c>
      <c r="C289" s="123">
        <v>3404.128487000005</v>
      </c>
      <c r="D289" s="44">
        <v>752</v>
      </c>
      <c r="E289" s="50"/>
      <c r="F289" s="129">
        <f t="shared" si="9"/>
        <v>0.1891888290262517</v>
      </c>
      <c r="G289" s="129">
        <f t="shared" si="10"/>
        <v>0.14177978883861236</v>
      </c>
    </row>
    <row r="290" spans="1:7" customFormat="1" x14ac:dyDescent="0.3">
      <c r="A290" s="44" t="s">
        <v>1587</v>
      </c>
      <c r="B290" s="61" t="s">
        <v>2395</v>
      </c>
      <c r="C290" s="123">
        <v>1896.2274873300003</v>
      </c>
      <c r="D290" s="44">
        <v>548</v>
      </c>
      <c r="E290" s="50"/>
      <c r="F290" s="129">
        <f t="shared" si="9"/>
        <v>0.10538528709047337</v>
      </c>
      <c r="G290" s="129">
        <f t="shared" si="10"/>
        <v>0.1033182503770739</v>
      </c>
    </row>
    <row r="291" spans="1:7" customFormat="1" x14ac:dyDescent="0.3">
      <c r="A291" s="44" t="s">
        <v>1588</v>
      </c>
      <c r="B291" s="61" t="s">
        <v>2396</v>
      </c>
      <c r="C291" s="123">
        <v>406.831637</v>
      </c>
      <c r="D291" s="44">
        <v>209</v>
      </c>
      <c r="E291" s="50"/>
      <c r="F291" s="129">
        <f t="shared" si="9"/>
        <v>2.2610192684793036E-2</v>
      </c>
      <c r="G291" s="129">
        <f t="shared" si="10"/>
        <v>3.9404223227752638E-2</v>
      </c>
    </row>
    <row r="292" spans="1:7" customFormat="1" x14ac:dyDescent="0.3">
      <c r="A292" s="44" t="s">
        <v>1589</v>
      </c>
      <c r="B292" s="61" t="s">
        <v>2397</v>
      </c>
      <c r="C292" s="123">
        <v>135.40115686000007</v>
      </c>
      <c r="D292" s="44">
        <v>91</v>
      </c>
      <c r="E292" s="50"/>
      <c r="F292" s="129">
        <f t="shared" si="9"/>
        <v>7.5250938420713034E-3</v>
      </c>
      <c r="G292" s="129">
        <f t="shared" si="10"/>
        <v>1.7156862745098041E-2</v>
      </c>
    </row>
    <row r="293" spans="1:7" customFormat="1" x14ac:dyDescent="0.3">
      <c r="A293" s="44" t="s">
        <v>1590</v>
      </c>
      <c r="B293" s="61" t="s">
        <v>2398</v>
      </c>
      <c r="C293" s="123">
        <v>80.803777449999998</v>
      </c>
      <c r="D293" s="44">
        <v>43</v>
      </c>
      <c r="E293" s="50"/>
      <c r="F293" s="129">
        <f t="shared" si="9"/>
        <v>4.4907740982878244E-3</v>
      </c>
      <c r="G293" s="129">
        <f t="shared" si="10"/>
        <v>8.1070889894419313E-3</v>
      </c>
    </row>
    <row r="294" spans="1:7" customFormat="1" x14ac:dyDescent="0.3">
      <c r="A294" s="44" t="s">
        <v>1591</v>
      </c>
      <c r="B294" s="61" t="s">
        <v>2399</v>
      </c>
      <c r="C294" s="123">
        <v>1160.8837134099999</v>
      </c>
      <c r="D294" s="44">
        <v>185</v>
      </c>
      <c r="E294" s="50"/>
      <c r="F294" s="129">
        <f t="shared" si="9"/>
        <v>6.4517608901783013E-2</v>
      </c>
      <c r="G294" s="129">
        <f t="shared" si="10"/>
        <v>3.4879336349924586E-2</v>
      </c>
    </row>
    <row r="295" spans="1:7" customFormat="1" x14ac:dyDescent="0.3">
      <c r="A295" s="44" t="s">
        <v>1592</v>
      </c>
      <c r="B295" s="61" t="s">
        <v>2400</v>
      </c>
      <c r="C295" s="123">
        <v>791.22149183000022</v>
      </c>
      <c r="D295" s="44">
        <v>125</v>
      </c>
      <c r="E295" s="50"/>
      <c r="F295" s="129">
        <f t="shared" si="9"/>
        <v>4.3973154395132996E-2</v>
      </c>
      <c r="G295" s="129">
        <f t="shared" si="10"/>
        <v>2.3567119155354449E-2</v>
      </c>
    </row>
    <row r="296" spans="1:7" customFormat="1" x14ac:dyDescent="0.3">
      <c r="A296" s="44" t="s">
        <v>1593</v>
      </c>
      <c r="B296" s="61" t="s">
        <v>2401</v>
      </c>
      <c r="C296" s="123">
        <v>2380.2417510499972</v>
      </c>
      <c r="D296" s="44">
        <v>520</v>
      </c>
      <c r="E296" s="50"/>
      <c r="F296" s="129">
        <f t="shared" si="9"/>
        <v>0.13228500375360339</v>
      </c>
      <c r="G296" s="129">
        <f t="shared" si="10"/>
        <v>9.8039215686274508E-2</v>
      </c>
    </row>
    <row r="297" spans="1:7" customFormat="1" x14ac:dyDescent="0.3">
      <c r="A297" s="44" t="s">
        <v>1594</v>
      </c>
      <c r="B297" s="61" t="s">
        <v>2402</v>
      </c>
      <c r="C297" s="123">
        <v>2030.1651656699992</v>
      </c>
      <c r="D297" s="44">
        <v>1313</v>
      </c>
      <c r="E297" s="50"/>
      <c r="F297" s="129">
        <f t="shared" si="9"/>
        <v>0.1128290462271828</v>
      </c>
      <c r="G297" s="129">
        <f t="shared" si="10"/>
        <v>0.24754901960784315</v>
      </c>
    </row>
    <row r="298" spans="1:7" customFormat="1" x14ac:dyDescent="0.3">
      <c r="A298" s="44" t="s">
        <v>1595</v>
      </c>
      <c r="B298" s="61" t="s">
        <v>2403</v>
      </c>
      <c r="C298" s="123">
        <v>614.30588512999975</v>
      </c>
      <c r="D298" s="44">
        <v>480</v>
      </c>
      <c r="E298" s="50"/>
      <c r="F298" s="129">
        <f t="shared" si="9"/>
        <v>3.4140841485716687E-2</v>
      </c>
      <c r="G298" s="129">
        <f t="shared" si="10"/>
        <v>9.0497737556561084E-2</v>
      </c>
    </row>
    <row r="299" spans="1:7" customFormat="1" x14ac:dyDescent="0.3">
      <c r="A299" s="44" t="s">
        <v>1596</v>
      </c>
      <c r="B299" s="61" t="s">
        <v>2404</v>
      </c>
      <c r="C299" s="123">
        <v>203.50230425999993</v>
      </c>
      <c r="D299" s="44">
        <v>183</v>
      </c>
      <c r="E299" s="50"/>
      <c r="F299" s="129">
        <f t="shared" si="9"/>
        <v>1.1309902899999827E-2</v>
      </c>
      <c r="G299" s="129">
        <f t="shared" si="10"/>
        <v>3.4502262443438916E-2</v>
      </c>
    </row>
    <row r="300" spans="1:7" customFormat="1" x14ac:dyDescent="0.3">
      <c r="A300" s="44" t="s">
        <v>1597</v>
      </c>
      <c r="B300" s="61" t="s">
        <v>2405</v>
      </c>
      <c r="C300" s="123">
        <v>0.27483660999999998</v>
      </c>
      <c r="D300" s="44">
        <v>1</v>
      </c>
      <c r="E300" s="50"/>
      <c r="F300" s="129">
        <f t="shared" si="9"/>
        <v>1.5274398900632489E-5</v>
      </c>
      <c r="G300" s="129">
        <f t="shared" si="10"/>
        <v>1.885369532428356E-4</v>
      </c>
    </row>
    <row r="301" spans="1:7" customFormat="1" x14ac:dyDescent="0.3">
      <c r="A301" s="44" t="s">
        <v>1598</v>
      </c>
      <c r="B301" s="61"/>
      <c r="C301" s="123"/>
      <c r="D301" s="44"/>
      <c r="E301" s="50"/>
      <c r="F301" s="129">
        <f t="shared" si="9"/>
        <v>0</v>
      </c>
      <c r="G301" s="129">
        <f t="shared" si="10"/>
        <v>0</v>
      </c>
    </row>
    <row r="302" spans="1:7" customFormat="1" x14ac:dyDescent="0.3">
      <c r="A302" s="44" t="s">
        <v>1599</v>
      </c>
      <c r="B302" s="61"/>
      <c r="C302" s="123"/>
      <c r="D302" s="44"/>
      <c r="E302" s="50"/>
      <c r="F302" s="129">
        <f t="shared" si="9"/>
        <v>0</v>
      </c>
      <c r="G302" s="129">
        <f t="shared" si="10"/>
        <v>0</v>
      </c>
    </row>
    <row r="303" spans="1:7" customFormat="1" x14ac:dyDescent="0.3">
      <c r="A303" s="44" t="s">
        <v>1600</v>
      </c>
      <c r="B303" s="61"/>
      <c r="C303" s="123"/>
      <c r="D303" s="44"/>
      <c r="E303" s="50"/>
      <c r="F303" s="129">
        <f t="shared" si="9"/>
        <v>0</v>
      </c>
      <c r="G303" s="129">
        <f t="shared" si="10"/>
        <v>0</v>
      </c>
    </row>
    <row r="304" spans="1:7" customFormat="1" x14ac:dyDescent="0.3">
      <c r="A304" s="44" t="s">
        <v>1601</v>
      </c>
      <c r="B304" s="61" t="s">
        <v>1639</v>
      </c>
      <c r="C304" s="123">
        <f>C346-C287-C288-C289-C290-C291-C292-C293-C294-C295-C296-C297-C298-C299-C300</f>
        <v>1548.3886118099992</v>
      </c>
      <c r="D304" s="123">
        <f>D346-D287-D288-D289-D290-D291-D292-D293-D294-D295-D296-D297-D298-D299-D300</f>
        <v>237</v>
      </c>
      <c r="E304" s="50"/>
      <c r="F304" s="129">
        <f t="shared" si="9"/>
        <v>8.6053693174219112E-2</v>
      </c>
      <c r="G304" s="129">
        <f t="shared" si="10"/>
        <v>4.4683257918552037E-2</v>
      </c>
    </row>
    <row r="305" spans="1:7" customFormat="1" x14ac:dyDescent="0.3">
      <c r="A305" s="44" t="s">
        <v>1602</v>
      </c>
      <c r="B305" s="61" t="s">
        <v>130</v>
      </c>
      <c r="C305" s="123">
        <f>SUM(C287:C304)</f>
        <v>17993.284828289998</v>
      </c>
      <c r="D305" s="44">
        <f>SUM(D287:D304)</f>
        <v>5304</v>
      </c>
      <c r="E305" s="50"/>
      <c r="F305" s="137">
        <f>SUM(F287:F304)</f>
        <v>1.0000000000000004</v>
      </c>
      <c r="G305" s="137">
        <f>SUM(G287:G304)</f>
        <v>0.99999999999999989</v>
      </c>
    </row>
    <row r="306" spans="1:7" customFormat="1" x14ac:dyDescent="0.3">
      <c r="A306" s="44" t="s">
        <v>1603</v>
      </c>
      <c r="B306" s="61"/>
      <c r="C306" s="44"/>
      <c r="D306" s="44"/>
      <c r="E306" s="50"/>
      <c r="F306" s="50"/>
      <c r="G306" s="50"/>
    </row>
    <row r="307" spans="1:7" customFormat="1" x14ac:dyDescent="0.3">
      <c r="A307" s="44" t="s">
        <v>1604</v>
      </c>
      <c r="B307" s="61"/>
      <c r="C307" s="44"/>
      <c r="D307" s="44"/>
      <c r="E307" s="50"/>
      <c r="F307" s="50"/>
      <c r="G307" s="50"/>
    </row>
    <row r="308" spans="1:7" customFormat="1" x14ac:dyDescent="0.3">
      <c r="A308" s="44" t="s">
        <v>1605</v>
      </c>
      <c r="B308" s="61"/>
      <c r="C308" s="44"/>
      <c r="D308" s="44"/>
      <c r="E308" s="50"/>
      <c r="F308" s="50"/>
      <c r="G308" s="50"/>
    </row>
    <row r="309" spans="1:7" customFormat="1" x14ac:dyDescent="0.3">
      <c r="A309" s="64"/>
      <c r="B309" s="64" t="s">
        <v>1939</v>
      </c>
      <c r="C309" s="64" t="s">
        <v>98</v>
      </c>
      <c r="D309" s="64" t="s">
        <v>1245</v>
      </c>
      <c r="E309" s="64"/>
      <c r="F309" s="64" t="s">
        <v>471</v>
      </c>
      <c r="G309" s="64" t="s">
        <v>1504</v>
      </c>
    </row>
    <row r="310" spans="1:7" customFormat="1" x14ac:dyDescent="0.3">
      <c r="A310" s="44" t="s">
        <v>1606</v>
      </c>
      <c r="B310" s="61" t="s">
        <v>2406</v>
      </c>
      <c r="C310" s="123">
        <v>2128.7494129500024</v>
      </c>
      <c r="D310" s="44">
        <v>377</v>
      </c>
      <c r="E310" s="50"/>
      <c r="F310" s="129">
        <f>IF($C$328=0,"",IF(C310="[For completion]","",C310/$C$328))</f>
        <v>0.11830799285759483</v>
      </c>
      <c r="G310" s="129">
        <f>IF($D$328=0,"",IF(D310="[For completion]","",D310/$D$328))</f>
        <v>7.1078431372549017E-2</v>
      </c>
    </row>
    <row r="311" spans="1:7" customFormat="1" x14ac:dyDescent="0.3">
      <c r="A311" s="44" t="s">
        <v>1607</v>
      </c>
      <c r="B311" s="61" t="s">
        <v>2407</v>
      </c>
      <c r="C311" s="123">
        <v>1212.1591099300001</v>
      </c>
      <c r="D311" s="44">
        <v>240</v>
      </c>
      <c r="E311" s="50"/>
      <c r="F311" s="129">
        <f t="shared" ref="F311:F327" si="11">IF($C$328=0,"",IF(C311="[For completion]","",C311/$C$328))</f>
        <v>6.7367305163989796E-2</v>
      </c>
      <c r="G311" s="129">
        <f t="shared" ref="G311:G327" si="12">IF($D$328=0,"",IF(D311="[For completion]","",D311/$D$328))</f>
        <v>4.5248868778280542E-2</v>
      </c>
    </row>
    <row r="312" spans="1:7" customFormat="1" x14ac:dyDescent="0.3">
      <c r="A312" s="44" t="s">
        <v>1608</v>
      </c>
      <c r="B312" s="61" t="s">
        <v>2408</v>
      </c>
      <c r="C312" s="123">
        <v>3404.128487000005</v>
      </c>
      <c r="D312" s="44">
        <v>752</v>
      </c>
      <c r="E312" s="50"/>
      <c r="F312" s="129">
        <f t="shared" si="11"/>
        <v>0.1891888290262517</v>
      </c>
      <c r="G312" s="129">
        <f t="shared" si="12"/>
        <v>0.14177978883861236</v>
      </c>
    </row>
    <row r="313" spans="1:7" customFormat="1" x14ac:dyDescent="0.3">
      <c r="A313" s="44" t="s">
        <v>1609</v>
      </c>
      <c r="B313" s="61" t="s">
        <v>2409</v>
      </c>
      <c r="C313" s="123">
        <v>1896.2274873300003</v>
      </c>
      <c r="D313" s="44">
        <v>548</v>
      </c>
      <c r="E313" s="50"/>
      <c r="F313" s="129">
        <f t="shared" si="11"/>
        <v>0.10538528709047337</v>
      </c>
      <c r="G313" s="129">
        <f t="shared" si="12"/>
        <v>0.1033182503770739</v>
      </c>
    </row>
    <row r="314" spans="1:7" customFormat="1" x14ac:dyDescent="0.3">
      <c r="A314" s="44" t="s">
        <v>1610</v>
      </c>
      <c r="B314" s="61" t="s">
        <v>2410</v>
      </c>
      <c r="C314" s="123">
        <v>406.831637</v>
      </c>
      <c r="D314" s="44">
        <v>209</v>
      </c>
      <c r="E314" s="50"/>
      <c r="F314" s="129">
        <f t="shared" si="11"/>
        <v>2.2610192684793036E-2</v>
      </c>
      <c r="G314" s="129">
        <f t="shared" si="12"/>
        <v>3.9404223227752638E-2</v>
      </c>
    </row>
    <row r="315" spans="1:7" customFormat="1" x14ac:dyDescent="0.3">
      <c r="A315" s="44" t="s">
        <v>1611</v>
      </c>
      <c r="B315" s="61" t="s">
        <v>2411</v>
      </c>
      <c r="C315" s="123">
        <v>135.40115686000007</v>
      </c>
      <c r="D315" s="44">
        <v>91</v>
      </c>
      <c r="E315" s="50"/>
      <c r="F315" s="129">
        <f t="shared" si="11"/>
        <v>7.5250938420713034E-3</v>
      </c>
      <c r="G315" s="129">
        <f t="shared" si="12"/>
        <v>1.7156862745098041E-2</v>
      </c>
    </row>
    <row r="316" spans="1:7" customFormat="1" x14ac:dyDescent="0.3">
      <c r="A316" s="44" t="s">
        <v>1612</v>
      </c>
      <c r="B316" s="61" t="s">
        <v>2412</v>
      </c>
      <c r="C316" s="123">
        <v>80.803777449999998</v>
      </c>
      <c r="D316" s="44">
        <v>43</v>
      </c>
      <c r="E316" s="50"/>
      <c r="F316" s="129">
        <f t="shared" si="11"/>
        <v>4.4907740982878244E-3</v>
      </c>
      <c r="G316" s="129">
        <f t="shared" si="12"/>
        <v>8.1070889894419313E-3</v>
      </c>
    </row>
    <row r="317" spans="1:7" customFormat="1" x14ac:dyDescent="0.3">
      <c r="A317" s="44" t="s">
        <v>1613</v>
      </c>
      <c r="B317" s="61" t="s">
        <v>2413</v>
      </c>
      <c r="C317" s="123">
        <v>1160.8837134099999</v>
      </c>
      <c r="D317" s="44">
        <v>185</v>
      </c>
      <c r="E317" s="50"/>
      <c r="F317" s="129">
        <f t="shared" si="11"/>
        <v>6.4517608901783013E-2</v>
      </c>
      <c r="G317" s="129">
        <f t="shared" si="12"/>
        <v>3.4879336349924586E-2</v>
      </c>
    </row>
    <row r="318" spans="1:7" customFormat="1" x14ac:dyDescent="0.3">
      <c r="A318" s="44" t="s">
        <v>1614</v>
      </c>
      <c r="B318" s="61" t="s">
        <v>2414</v>
      </c>
      <c r="C318" s="123">
        <v>791.22149183000022</v>
      </c>
      <c r="D318" s="44">
        <v>125</v>
      </c>
      <c r="E318" s="50"/>
      <c r="F318" s="129">
        <f t="shared" si="11"/>
        <v>4.3973154395132996E-2</v>
      </c>
      <c r="G318" s="129">
        <f t="shared" si="12"/>
        <v>2.3567119155354449E-2</v>
      </c>
    </row>
    <row r="319" spans="1:7" customFormat="1" x14ac:dyDescent="0.3">
      <c r="A319" s="44" t="s">
        <v>1615</v>
      </c>
      <c r="B319" s="61" t="s">
        <v>2415</v>
      </c>
      <c r="C319" s="123">
        <v>2380.2417510499972</v>
      </c>
      <c r="D319" s="44">
        <v>520</v>
      </c>
      <c r="E319" s="50"/>
      <c r="F319" s="129">
        <f t="shared" si="11"/>
        <v>0.13228500375360339</v>
      </c>
      <c r="G319" s="129">
        <f t="shared" si="12"/>
        <v>9.8039215686274508E-2</v>
      </c>
    </row>
    <row r="320" spans="1:7" customFormat="1" x14ac:dyDescent="0.3">
      <c r="A320" s="44" t="s">
        <v>1716</v>
      </c>
      <c r="B320" s="61" t="s">
        <v>2416</v>
      </c>
      <c r="C320" s="123">
        <v>2030.1651656699992</v>
      </c>
      <c r="D320" s="44">
        <v>1313</v>
      </c>
      <c r="E320" s="50"/>
      <c r="F320" s="129">
        <f t="shared" si="11"/>
        <v>0.1128290462271828</v>
      </c>
      <c r="G320" s="129">
        <f t="shared" si="12"/>
        <v>0.24754901960784315</v>
      </c>
    </row>
    <row r="321" spans="1:7" customFormat="1" x14ac:dyDescent="0.3">
      <c r="A321" s="44" t="s">
        <v>1758</v>
      </c>
      <c r="B321" s="61" t="s">
        <v>2417</v>
      </c>
      <c r="C321" s="123">
        <v>614.30588512999975</v>
      </c>
      <c r="D321" s="44">
        <v>480</v>
      </c>
      <c r="E321" s="50"/>
      <c r="F321" s="129">
        <f>IF($C$328=0,"",IF(C321="[For completion]","",C321/$C$328))</f>
        <v>3.4140841485716687E-2</v>
      </c>
      <c r="G321" s="129">
        <f t="shared" si="12"/>
        <v>9.0497737556561084E-2</v>
      </c>
    </row>
    <row r="322" spans="1:7" customFormat="1" x14ac:dyDescent="0.3">
      <c r="A322" s="44" t="s">
        <v>1759</v>
      </c>
      <c r="B322" s="61" t="s">
        <v>2418</v>
      </c>
      <c r="C322" s="123">
        <v>203.50230425999993</v>
      </c>
      <c r="D322" s="44">
        <v>183</v>
      </c>
      <c r="E322" s="50"/>
      <c r="F322" s="129">
        <f t="shared" si="11"/>
        <v>1.1309902899999827E-2</v>
      </c>
      <c r="G322" s="129">
        <f t="shared" si="12"/>
        <v>3.4502262443438916E-2</v>
      </c>
    </row>
    <row r="323" spans="1:7" customFormat="1" x14ac:dyDescent="0.3">
      <c r="A323" s="44" t="s">
        <v>1760</v>
      </c>
      <c r="B323" s="61" t="s">
        <v>2419</v>
      </c>
      <c r="C323" s="123">
        <v>0.27483660999999998</v>
      </c>
      <c r="D323" s="44">
        <v>1</v>
      </c>
      <c r="E323" s="50"/>
      <c r="F323" s="129">
        <f t="shared" si="11"/>
        <v>1.5274398900632489E-5</v>
      </c>
      <c r="G323" s="129">
        <f t="shared" si="12"/>
        <v>1.885369532428356E-4</v>
      </c>
    </row>
    <row r="324" spans="1:7" customFormat="1" x14ac:dyDescent="0.3">
      <c r="A324" s="44" t="s">
        <v>1761</v>
      </c>
      <c r="B324" s="61"/>
      <c r="C324" s="123"/>
      <c r="D324" s="44"/>
      <c r="E324" s="50"/>
      <c r="F324" s="129">
        <f t="shared" si="11"/>
        <v>0</v>
      </c>
      <c r="G324" s="129">
        <f t="shared" si="12"/>
        <v>0</v>
      </c>
    </row>
    <row r="325" spans="1:7" customFormat="1" x14ac:dyDescent="0.3">
      <c r="A325" s="44" t="s">
        <v>1762</v>
      </c>
      <c r="B325" s="61"/>
      <c r="C325" s="123"/>
      <c r="D325" s="44"/>
      <c r="E325" s="50"/>
      <c r="F325" s="129">
        <f t="shared" si="11"/>
        <v>0</v>
      </c>
      <c r="G325" s="129">
        <f t="shared" si="12"/>
        <v>0</v>
      </c>
    </row>
    <row r="326" spans="1:7" customFormat="1" x14ac:dyDescent="0.3">
      <c r="A326" s="44" t="s">
        <v>1763</v>
      </c>
      <c r="B326" s="61"/>
      <c r="C326" s="123"/>
      <c r="D326" s="44"/>
      <c r="E326" s="50"/>
      <c r="F326" s="129">
        <f t="shared" si="11"/>
        <v>0</v>
      </c>
      <c r="G326" s="129">
        <f t="shared" si="12"/>
        <v>0</v>
      </c>
    </row>
    <row r="327" spans="1:7" customFormat="1" x14ac:dyDescent="0.3">
      <c r="A327" s="44" t="s">
        <v>1764</v>
      </c>
      <c r="B327" s="61" t="s">
        <v>1639</v>
      </c>
      <c r="C327" s="123">
        <f>C346-C310-C311-C312-C313-C314-C315-C316-C317-C318-C319-C320-C321-C322-C323</f>
        <v>1548.3886118099992</v>
      </c>
      <c r="D327" s="123">
        <f>D346-D310-D311-D312-D313-D314-D315-D316-D317-D318-D319-D320-D321-D322-D323</f>
        <v>237</v>
      </c>
      <c r="E327" s="50"/>
      <c r="F327" s="129">
        <f t="shared" si="11"/>
        <v>8.6053693174219112E-2</v>
      </c>
      <c r="G327" s="129">
        <f t="shared" si="12"/>
        <v>4.4683257918552037E-2</v>
      </c>
    </row>
    <row r="328" spans="1:7" customFormat="1" x14ac:dyDescent="0.3">
      <c r="A328" s="44" t="s">
        <v>1765</v>
      </c>
      <c r="B328" s="61" t="s">
        <v>130</v>
      </c>
      <c r="C328" s="123">
        <f>SUM(C310:C327)</f>
        <v>17993.284828289998</v>
      </c>
      <c r="D328" s="44">
        <f>SUM(D310:D327)</f>
        <v>5304</v>
      </c>
      <c r="E328" s="50"/>
      <c r="F328" s="137">
        <f>SUM(F310:F327)</f>
        <v>1.0000000000000004</v>
      </c>
      <c r="G328" s="137">
        <f>SUM(G310:G327)</f>
        <v>0.99999999999999989</v>
      </c>
    </row>
    <row r="329" spans="1:7" customFormat="1" x14ac:dyDescent="0.3">
      <c r="A329" s="44" t="s">
        <v>1616</v>
      </c>
      <c r="B329" s="61"/>
      <c r="C329" s="44"/>
      <c r="D329" s="44"/>
      <c r="E329" s="50"/>
      <c r="F329" s="50"/>
      <c r="G329" s="50"/>
    </row>
    <row r="330" spans="1:7" customFormat="1" x14ac:dyDescent="0.3">
      <c r="A330" s="44" t="s">
        <v>1766</v>
      </c>
      <c r="B330" s="61"/>
      <c r="C330" s="44"/>
      <c r="D330" s="44"/>
      <c r="E330" s="50"/>
      <c r="F330" s="50"/>
      <c r="G330" s="50"/>
    </row>
    <row r="331" spans="1:7" customFormat="1" x14ac:dyDescent="0.3">
      <c r="A331" s="44" t="s">
        <v>1767</v>
      </c>
      <c r="B331" s="61"/>
      <c r="C331" s="44"/>
      <c r="D331" s="44"/>
      <c r="E331" s="50"/>
      <c r="F331" s="50"/>
      <c r="G331" s="50"/>
    </row>
    <row r="332" spans="1:7" customFormat="1" x14ac:dyDescent="0.3">
      <c r="A332" s="64"/>
      <c r="B332" s="64" t="s">
        <v>1902</v>
      </c>
      <c r="C332" s="64" t="s">
        <v>98</v>
      </c>
      <c r="D332" s="64" t="s">
        <v>1245</v>
      </c>
      <c r="E332" s="64"/>
      <c r="F332" s="64" t="s">
        <v>471</v>
      </c>
      <c r="G332" s="64" t="s">
        <v>1504</v>
      </c>
    </row>
    <row r="333" spans="1:7" customFormat="1" x14ac:dyDescent="0.3">
      <c r="A333" s="44" t="s">
        <v>1768</v>
      </c>
      <c r="B333" s="61" t="s">
        <v>1238</v>
      </c>
      <c r="C333" s="123">
        <v>5171.0138198300092</v>
      </c>
      <c r="D333" s="44">
        <v>2150</v>
      </c>
      <c r="E333" s="50"/>
      <c r="F333" s="129">
        <f>IF($C$346=0,"",IF(C333="[For completion]","",C333/$C$346))</f>
        <v>0.28738575914164738</v>
      </c>
      <c r="G333" s="129">
        <f>IF($D$346=0,"",IF(D333="[For completion]","",D333/$D$346))</f>
        <v>0.40535444947209653</v>
      </c>
    </row>
    <row r="334" spans="1:7" customFormat="1" x14ac:dyDescent="0.3">
      <c r="A334" s="44" t="s">
        <v>1769</v>
      </c>
      <c r="B334" s="61" t="s">
        <v>1239</v>
      </c>
      <c r="C334" s="123">
        <v>1938.3887953999974</v>
      </c>
      <c r="D334" s="44">
        <v>957</v>
      </c>
      <c r="E334" s="50"/>
      <c r="F334" s="129">
        <f t="shared" ref="F334:F345" si="13">IF($C$346=0,"",IF(C334="[For completion]","",C334/$C$346))</f>
        <v>0.1077284561378342</v>
      </c>
      <c r="G334" s="129">
        <f t="shared" ref="G334:G345" si="14">IF($D$346=0,"",IF(D334="[For completion]","",D334/$D$346))</f>
        <v>0.18042986425339366</v>
      </c>
    </row>
    <row r="335" spans="1:7" customFormat="1" x14ac:dyDescent="0.3">
      <c r="A335" s="44" t="s">
        <v>1770</v>
      </c>
      <c r="B335" s="61" t="s">
        <v>1920</v>
      </c>
      <c r="C335" s="123">
        <v>783.58138587999997</v>
      </c>
      <c r="D335" s="44">
        <v>243</v>
      </c>
      <c r="E335" s="50"/>
      <c r="F335" s="129">
        <f t="shared" si="13"/>
        <v>4.354854565787851E-2</v>
      </c>
      <c r="G335" s="129">
        <f t="shared" si="14"/>
        <v>4.5814479638009047E-2</v>
      </c>
    </row>
    <row r="336" spans="1:7" customFormat="1" x14ac:dyDescent="0.3">
      <c r="A336" s="44" t="s">
        <v>1771</v>
      </c>
      <c r="B336" s="61" t="s">
        <v>1240</v>
      </c>
      <c r="C336" s="123">
        <v>933.55983116999982</v>
      </c>
      <c r="D336" s="44">
        <v>250</v>
      </c>
      <c r="E336" s="50"/>
      <c r="F336" s="129">
        <f t="shared" si="13"/>
        <v>5.1883791096454336E-2</v>
      </c>
      <c r="G336" s="129">
        <f t="shared" si="14"/>
        <v>4.7134238310708898E-2</v>
      </c>
    </row>
    <row r="337" spans="1:7" customFormat="1" x14ac:dyDescent="0.3">
      <c r="A337" s="44" t="s">
        <v>1772</v>
      </c>
      <c r="B337" s="61" t="s">
        <v>1241</v>
      </c>
      <c r="C337" s="123">
        <v>273.88098637999997</v>
      </c>
      <c r="D337" s="44">
        <v>168</v>
      </c>
      <c r="E337" s="50"/>
      <c r="F337" s="129">
        <f t="shared" si="13"/>
        <v>1.5221288886028727E-2</v>
      </c>
      <c r="G337" s="129">
        <f t="shared" si="14"/>
        <v>3.1674208144796379E-2</v>
      </c>
    </row>
    <row r="338" spans="1:7" customFormat="1" x14ac:dyDescent="0.3">
      <c r="A338" s="44" t="s">
        <v>1773</v>
      </c>
      <c r="B338" s="61" t="s">
        <v>1242</v>
      </c>
      <c r="C338" s="123">
        <v>420.99744453000005</v>
      </c>
      <c r="D338" s="44">
        <v>135</v>
      </c>
      <c r="E338" s="50"/>
      <c r="F338" s="129">
        <f t="shared" si="13"/>
        <v>2.3397475699828047E-2</v>
      </c>
      <c r="G338" s="129">
        <f t="shared" si="14"/>
        <v>2.5452488687782805E-2</v>
      </c>
    </row>
    <row r="339" spans="1:7" customFormat="1" x14ac:dyDescent="0.3">
      <c r="A339" s="44" t="s">
        <v>1774</v>
      </c>
      <c r="B339" s="61" t="s">
        <v>1243</v>
      </c>
      <c r="C339" s="123">
        <v>792.26263242999994</v>
      </c>
      <c r="D339" s="44">
        <v>143</v>
      </c>
      <c r="E339" s="50"/>
      <c r="F339" s="129">
        <f t="shared" si="13"/>
        <v>4.4031017126142651E-2</v>
      </c>
      <c r="G339" s="129">
        <f t="shared" si="14"/>
        <v>2.6960784313725492E-2</v>
      </c>
    </row>
    <row r="340" spans="1:7" customFormat="1" x14ac:dyDescent="0.3">
      <c r="A340" s="44" t="s">
        <v>1775</v>
      </c>
      <c r="B340" s="61" t="s">
        <v>1244</v>
      </c>
      <c r="C340" s="123">
        <v>1548.6205276100006</v>
      </c>
      <c r="D340" s="44">
        <v>258</v>
      </c>
      <c r="E340" s="50"/>
      <c r="F340" s="129">
        <f t="shared" si="13"/>
        <v>8.6066582193773569E-2</v>
      </c>
      <c r="G340" s="129">
        <f t="shared" si="14"/>
        <v>4.8642533936651584E-2</v>
      </c>
    </row>
    <row r="341" spans="1:7" customFormat="1" x14ac:dyDescent="0.3">
      <c r="A341" s="44" t="s">
        <v>1776</v>
      </c>
      <c r="B341" s="61" t="s">
        <v>2294</v>
      </c>
      <c r="C341" s="123">
        <v>1951.2868644999985</v>
      </c>
      <c r="D341" s="44">
        <v>327</v>
      </c>
      <c r="E341" s="50"/>
      <c r="F341" s="129">
        <f t="shared" si="13"/>
        <v>0.10844528295534347</v>
      </c>
      <c r="G341" s="129">
        <f t="shared" si="14"/>
        <v>6.1651583710407243E-2</v>
      </c>
    </row>
    <row r="342" spans="1:7" customFormat="1" x14ac:dyDescent="0.3">
      <c r="A342" s="44" t="s">
        <v>1777</v>
      </c>
      <c r="B342" s="44" t="s">
        <v>2297</v>
      </c>
      <c r="C342" s="123">
        <v>452.47651800999978</v>
      </c>
      <c r="D342" s="44">
        <v>162</v>
      </c>
      <c r="F342" s="129">
        <f t="shared" si="13"/>
        <v>2.5146965789069931E-2</v>
      </c>
      <c r="G342" s="129">
        <f t="shared" si="14"/>
        <v>3.0542986425339366E-2</v>
      </c>
    </row>
    <row r="343" spans="1:7" customFormat="1" x14ac:dyDescent="0.3">
      <c r="A343" s="44" t="s">
        <v>1778</v>
      </c>
      <c r="B343" s="44" t="s">
        <v>2295</v>
      </c>
      <c r="C343" s="123">
        <v>1382.2251156600007</v>
      </c>
      <c r="D343" s="44">
        <v>248</v>
      </c>
      <c r="F343" s="129">
        <f t="shared" si="13"/>
        <v>7.6818942669478141E-2</v>
      </c>
      <c r="G343" s="129">
        <f t="shared" si="14"/>
        <v>4.6757164404223228E-2</v>
      </c>
    </row>
    <row r="344" spans="1:7" customFormat="1" x14ac:dyDescent="0.3">
      <c r="A344" s="44" t="s">
        <v>2291</v>
      </c>
      <c r="B344" s="61" t="s">
        <v>2296</v>
      </c>
      <c r="C344" s="123">
        <v>1489.7407528699998</v>
      </c>
      <c r="D344" s="44">
        <v>160</v>
      </c>
      <c r="E344" s="50"/>
      <c r="F344" s="129">
        <f t="shared" si="13"/>
        <v>8.2794262808964694E-2</v>
      </c>
      <c r="G344" s="129">
        <f t="shared" si="14"/>
        <v>3.0165912518853696E-2</v>
      </c>
    </row>
    <row r="345" spans="1:7" customFormat="1" x14ac:dyDescent="0.3">
      <c r="A345" s="44" t="s">
        <v>2292</v>
      </c>
      <c r="B345" s="44" t="s">
        <v>1639</v>
      </c>
      <c r="C345" s="123">
        <v>855.25015401999974</v>
      </c>
      <c r="D345" s="44">
        <v>103</v>
      </c>
      <c r="F345" s="129">
        <f t="shared" si="13"/>
        <v>4.7531629837556384E-2</v>
      </c>
      <c r="G345" s="129">
        <f t="shared" si="14"/>
        <v>1.9419306184012067E-2</v>
      </c>
    </row>
    <row r="346" spans="1:7" customFormat="1" x14ac:dyDescent="0.3">
      <c r="A346" s="44" t="s">
        <v>2293</v>
      </c>
      <c r="B346" s="61" t="s">
        <v>130</v>
      </c>
      <c r="C346" s="123">
        <f>SUM(C333:C345)</f>
        <v>17993.284828290005</v>
      </c>
      <c r="D346" s="44">
        <f>SUM(D333:D345)</f>
        <v>5304</v>
      </c>
      <c r="E346" s="50"/>
      <c r="F346" s="137">
        <f>SUM(F333:F345)</f>
        <v>1.0000000000000002</v>
      </c>
      <c r="G346" s="137">
        <f>SUM(G333:G345)</f>
        <v>1.0000000000000002</v>
      </c>
    </row>
    <row r="347" spans="1:7" customFormat="1" x14ac:dyDescent="0.3">
      <c r="A347" s="44" t="s">
        <v>1779</v>
      </c>
      <c r="B347" s="61"/>
      <c r="C347" s="123"/>
      <c r="D347" s="44"/>
      <c r="E347" s="50"/>
      <c r="F347" s="137"/>
      <c r="G347" s="137"/>
    </row>
    <row r="348" spans="1:7" customFormat="1" x14ac:dyDescent="0.3">
      <c r="A348" s="44" t="s">
        <v>2298</v>
      </c>
      <c r="B348" s="61"/>
      <c r="C348" s="123"/>
      <c r="D348" s="44"/>
      <c r="E348" s="50"/>
      <c r="F348" s="137"/>
      <c r="G348" s="137"/>
    </row>
    <row r="349" spans="1:7" customFormat="1" x14ac:dyDescent="0.3">
      <c r="A349" s="44" t="s">
        <v>2299</v>
      </c>
    </row>
    <row r="350" spans="1:7" customFormat="1" x14ac:dyDescent="0.3">
      <c r="A350" s="44" t="s">
        <v>2300</v>
      </c>
    </row>
    <row r="351" spans="1:7" customFormat="1" x14ac:dyDescent="0.3">
      <c r="A351" s="44" t="s">
        <v>2301</v>
      </c>
      <c r="B351" s="61"/>
      <c r="C351" s="123"/>
      <c r="D351" s="44"/>
      <c r="E351" s="50"/>
      <c r="F351" s="137"/>
      <c r="G351" s="137"/>
    </row>
    <row r="352" spans="1:7" customFormat="1" x14ac:dyDescent="0.3">
      <c r="A352" s="44" t="s">
        <v>2302</v>
      </c>
      <c r="B352" s="61"/>
      <c r="C352" s="123"/>
      <c r="D352" s="44"/>
      <c r="E352" s="50"/>
      <c r="F352" s="137"/>
      <c r="G352" s="137"/>
    </row>
    <row r="353" spans="1:7" customFormat="1" x14ac:dyDescent="0.3">
      <c r="A353" s="44" t="s">
        <v>2303</v>
      </c>
      <c r="B353" s="61"/>
      <c r="C353" s="123"/>
      <c r="D353" s="44"/>
      <c r="E353" s="50"/>
      <c r="F353" s="137"/>
      <c r="G353" s="137"/>
    </row>
    <row r="354" spans="1:7" customFormat="1" x14ac:dyDescent="0.3">
      <c r="A354" s="44" t="s">
        <v>2304</v>
      </c>
      <c r="B354" s="61"/>
      <c r="C354" s="123"/>
      <c r="D354" s="44"/>
      <c r="E354" s="50"/>
      <c r="F354" s="137"/>
      <c r="G354" s="137"/>
    </row>
    <row r="355" spans="1:7" customFormat="1" x14ac:dyDescent="0.3">
      <c r="A355" s="44" t="s">
        <v>2305</v>
      </c>
      <c r="B355" s="61"/>
      <c r="C355" s="44"/>
      <c r="D355" s="44"/>
      <c r="E355" s="50"/>
      <c r="F355" s="50"/>
      <c r="G355" s="50"/>
    </row>
    <row r="356" spans="1:7" customFormat="1" x14ac:dyDescent="0.3">
      <c r="A356" s="44" t="s">
        <v>2321</v>
      </c>
      <c r="B356" s="61"/>
      <c r="C356" s="44"/>
      <c r="D356" s="44"/>
      <c r="E356" s="50"/>
      <c r="F356" s="50"/>
      <c r="G356" s="50"/>
    </row>
    <row r="357" spans="1:7" customFormat="1" x14ac:dyDescent="0.3">
      <c r="A357" s="64"/>
      <c r="B357" s="64" t="s">
        <v>1903</v>
      </c>
      <c r="C357" s="64" t="s">
        <v>98</v>
      </c>
      <c r="D357" s="64" t="s">
        <v>1245</v>
      </c>
      <c r="E357" s="64"/>
      <c r="F357" s="64" t="s">
        <v>471</v>
      </c>
      <c r="G357" s="64" t="s">
        <v>1504</v>
      </c>
    </row>
    <row r="358" spans="1:7" customFormat="1" x14ac:dyDescent="0.3">
      <c r="A358" s="44" t="s">
        <v>2096</v>
      </c>
      <c r="B358" s="61" t="s">
        <v>1627</v>
      </c>
      <c r="C358" s="123">
        <v>765.21657664999941</v>
      </c>
      <c r="D358" s="44">
        <v>704</v>
      </c>
      <c r="E358" s="50"/>
      <c r="F358" s="129">
        <f>IF($C$365=0,"",IF(C358="[For completion]","",C358/$C$365))</f>
        <v>4.2527897710310555E-2</v>
      </c>
      <c r="G358" s="129">
        <f>IF($D$365=0,"",IF(D358="[For completion]","",D358/$D$365))</f>
        <v>0.13273001508295626</v>
      </c>
    </row>
    <row r="359" spans="1:7" customFormat="1" x14ac:dyDescent="0.3">
      <c r="A359" s="44" t="s">
        <v>2097</v>
      </c>
      <c r="B359" s="143" t="s">
        <v>1628</v>
      </c>
      <c r="C359" s="123">
        <v>12.78848187</v>
      </c>
      <c r="D359" s="44">
        <v>8</v>
      </c>
      <c r="E359" s="50"/>
      <c r="F359" s="129">
        <f t="shared" ref="F359:F364" si="15">IF($C$365=0,"",IF(C359="[For completion]","",C359/$C$365))</f>
        <v>7.1073636592987614E-4</v>
      </c>
      <c r="G359" s="129">
        <f t="shared" ref="G359:G364" si="16">IF($D$365=0,"",IF(D359="[For completion]","",D359/$D$365))</f>
        <v>1.5082956259426848E-3</v>
      </c>
    </row>
    <row r="360" spans="1:7" customFormat="1" x14ac:dyDescent="0.3">
      <c r="A360" s="44" t="s">
        <v>2098</v>
      </c>
      <c r="B360" s="61" t="s">
        <v>1629</v>
      </c>
      <c r="C360" s="123">
        <v>0</v>
      </c>
      <c r="D360" s="44">
        <v>0</v>
      </c>
      <c r="E360" s="50"/>
      <c r="F360" s="129">
        <f t="shared" si="15"/>
        <v>0</v>
      </c>
      <c r="G360" s="129">
        <f t="shared" si="16"/>
        <v>0</v>
      </c>
    </row>
    <row r="361" spans="1:7" customFormat="1" x14ac:dyDescent="0.3">
      <c r="A361" s="44" t="s">
        <v>2099</v>
      </c>
      <c r="B361" s="61" t="s">
        <v>1630</v>
      </c>
      <c r="C361" s="123">
        <v>2.41134344</v>
      </c>
      <c r="D361" s="44">
        <v>3</v>
      </c>
      <c r="E361" s="50"/>
      <c r="F361" s="129">
        <f t="shared" si="15"/>
        <v>1.3401352021109338E-4</v>
      </c>
      <c r="G361" s="129">
        <f t="shared" si="16"/>
        <v>5.6561085972850684E-4</v>
      </c>
    </row>
    <row r="362" spans="1:7" customFormat="1" x14ac:dyDescent="0.3">
      <c r="A362" s="44" t="s">
        <v>2100</v>
      </c>
      <c r="B362" s="61" t="s">
        <v>1631</v>
      </c>
      <c r="C362" s="123">
        <v>17212.868426329987</v>
      </c>
      <c r="D362" s="44">
        <v>4589</v>
      </c>
      <c r="E362" s="50"/>
      <c r="F362" s="129">
        <f t="shared" si="15"/>
        <v>0.95662735240354846</v>
      </c>
      <c r="G362" s="129">
        <f t="shared" si="16"/>
        <v>0.86519607843137258</v>
      </c>
    </row>
    <row r="363" spans="1:7" customFormat="1" x14ac:dyDescent="0.3">
      <c r="A363" s="44" t="s">
        <v>2101</v>
      </c>
      <c r="B363" s="61" t="s">
        <v>1632</v>
      </c>
      <c r="C363" s="123">
        <v>0</v>
      </c>
      <c r="D363" s="44">
        <v>0</v>
      </c>
      <c r="E363" s="50"/>
      <c r="F363" s="129">
        <f t="shared" si="15"/>
        <v>0</v>
      </c>
      <c r="G363" s="129">
        <f t="shared" si="16"/>
        <v>0</v>
      </c>
    </row>
    <row r="364" spans="1:7" customFormat="1" x14ac:dyDescent="0.3">
      <c r="A364" s="44" t="s">
        <v>2102</v>
      </c>
      <c r="B364" s="61" t="s">
        <v>1246</v>
      </c>
      <c r="C364" s="123">
        <v>0</v>
      </c>
      <c r="D364" s="44">
        <v>0</v>
      </c>
      <c r="E364" s="50"/>
      <c r="F364" s="129">
        <f t="shared" si="15"/>
        <v>0</v>
      </c>
      <c r="G364" s="129">
        <f t="shared" si="16"/>
        <v>0</v>
      </c>
    </row>
    <row r="365" spans="1:7" customFormat="1" x14ac:dyDescent="0.3">
      <c r="A365" s="44" t="s">
        <v>2103</v>
      </c>
      <c r="B365" s="61" t="s">
        <v>130</v>
      </c>
      <c r="C365" s="123">
        <f>SUM(C358:C364)</f>
        <v>17993.284828289987</v>
      </c>
      <c r="D365" s="44">
        <f>SUM(D358:D364)</f>
        <v>5304</v>
      </c>
      <c r="E365" s="50"/>
      <c r="F365" s="137">
        <f>SUM(F358:F364)</f>
        <v>1</v>
      </c>
      <c r="G365" s="137">
        <f>SUM(G358:G364)</f>
        <v>1</v>
      </c>
    </row>
    <row r="366" spans="1:7" customFormat="1" x14ac:dyDescent="0.3">
      <c r="A366" s="44" t="s">
        <v>1780</v>
      </c>
      <c r="B366" s="61"/>
      <c r="C366" s="44"/>
      <c r="D366" s="44"/>
      <c r="E366" s="50"/>
      <c r="F366" s="50"/>
      <c r="G366" s="50"/>
    </row>
    <row r="367" spans="1:7" customFormat="1" x14ac:dyDescent="0.3">
      <c r="A367" s="64"/>
      <c r="B367" s="64" t="s">
        <v>1904</v>
      </c>
      <c r="C367" s="64" t="s">
        <v>98</v>
      </c>
      <c r="D367" s="64" t="s">
        <v>1245</v>
      </c>
      <c r="E367" s="64"/>
      <c r="F367" s="64" t="s">
        <v>471</v>
      </c>
      <c r="G367" s="64" t="s">
        <v>1504</v>
      </c>
    </row>
    <row r="368" spans="1:7" customFormat="1" x14ac:dyDescent="0.3">
      <c r="A368" s="44" t="s">
        <v>2104</v>
      </c>
      <c r="B368" s="61" t="s">
        <v>1821</v>
      </c>
      <c r="C368" s="123">
        <v>2871.965868530001</v>
      </c>
      <c r="D368" s="44">
        <v>408</v>
      </c>
      <c r="E368" s="50"/>
      <c r="F368" s="129">
        <f>IF($C$372=0,"",IF(C368="[For completion]","",C368/$C$372))</f>
        <v>0.15961320547844307</v>
      </c>
      <c r="G368" s="129">
        <f>IF($D$372=0,"",IF(D368="[For completion]","",D368/$D$372))</f>
        <v>7.6923076923076927E-2</v>
      </c>
    </row>
    <row r="369" spans="1:7" customFormat="1" x14ac:dyDescent="0.3">
      <c r="A369" s="44" t="s">
        <v>2105</v>
      </c>
      <c r="B369" s="143" t="s">
        <v>1868</v>
      </c>
      <c r="C369" s="123">
        <v>15121.318959759979</v>
      </c>
      <c r="D369" s="44">
        <v>4896</v>
      </c>
      <c r="E369" s="50"/>
      <c r="F369" s="129">
        <f>IF($C$372=0,"",IF(C369="[For completion]","",C369/$C$372))</f>
        <v>0.84038679452155696</v>
      </c>
      <c r="G369" s="129">
        <f>IF($D$372=0,"",IF(D369="[For completion]","",D369/$D$372))</f>
        <v>0.92307692307692313</v>
      </c>
    </row>
    <row r="370" spans="1:7" customFormat="1" x14ac:dyDescent="0.3">
      <c r="A370" s="44" t="s">
        <v>2106</v>
      </c>
      <c r="B370" s="61" t="s">
        <v>1246</v>
      </c>
      <c r="C370" s="123"/>
      <c r="D370" s="44"/>
      <c r="E370" s="50"/>
      <c r="F370" s="129">
        <f>IF($C$372=0,"",IF(C370="[For completion]","",C370/$C$372))</f>
        <v>0</v>
      </c>
      <c r="G370" s="129">
        <f>IF($D$372=0,"",IF(D370="[For completion]","",D370/$D$372))</f>
        <v>0</v>
      </c>
    </row>
    <row r="371" spans="1:7" customFormat="1" x14ac:dyDescent="0.3">
      <c r="A371" s="44" t="s">
        <v>2107</v>
      </c>
      <c r="B371" s="44" t="s">
        <v>1639</v>
      </c>
      <c r="C371" s="123"/>
      <c r="D371" s="44"/>
      <c r="E371" s="50"/>
      <c r="F371" s="129">
        <f>IF($C$372=0,"",IF(C371="[For completion]","",C371/$C$372))</f>
        <v>0</v>
      </c>
      <c r="G371" s="129">
        <f>IF($D$372=0,"",IF(D371="[For completion]","",D371/$D$372))</f>
        <v>0</v>
      </c>
    </row>
    <row r="372" spans="1:7" customFormat="1" x14ac:dyDescent="0.3">
      <c r="A372" s="44" t="s">
        <v>2108</v>
      </c>
      <c r="B372" s="61" t="s">
        <v>130</v>
      </c>
      <c r="C372" s="123">
        <f>SUM(C368:C371)</f>
        <v>17993.284828289979</v>
      </c>
      <c r="D372" s="44">
        <f>SUM(D368:D371)</f>
        <v>5304</v>
      </c>
      <c r="E372" s="50"/>
      <c r="F372" s="137">
        <f>SUM(F368:F371)</f>
        <v>1</v>
      </c>
      <c r="G372" s="137">
        <f>SUM(G368:G371)</f>
        <v>1</v>
      </c>
    </row>
    <row r="373" spans="1:7" customFormat="1" x14ac:dyDescent="0.3">
      <c r="A373" s="44" t="s">
        <v>2109</v>
      </c>
      <c r="B373" s="61"/>
      <c r="C373" s="44"/>
      <c r="D373" s="44"/>
      <c r="E373" s="50"/>
      <c r="F373" s="50"/>
      <c r="G373" s="50"/>
    </row>
    <row r="374" spans="1:7" customFormat="1" x14ac:dyDescent="0.3">
      <c r="A374" s="64"/>
      <c r="B374" s="64" t="s">
        <v>2285</v>
      </c>
      <c r="C374" s="64" t="s">
        <v>2282</v>
      </c>
      <c r="D374" s="64" t="s">
        <v>2283</v>
      </c>
      <c r="E374" s="64"/>
      <c r="F374" s="64" t="s">
        <v>2284</v>
      </c>
      <c r="G374" s="64"/>
    </row>
    <row r="375" spans="1:7" customFormat="1" x14ac:dyDescent="0.3">
      <c r="A375" s="44" t="s">
        <v>2110</v>
      </c>
      <c r="B375" s="61" t="s">
        <v>1627</v>
      </c>
      <c r="C375" s="188"/>
      <c r="D375" s="44">
        <v>16245.731353034604</v>
      </c>
      <c r="E375" s="42"/>
      <c r="F375" s="154"/>
      <c r="G375" s="129" t="str">
        <f>IF($D$393=0,"",IF(D375="[For completion]","",D375/$D$393))</f>
        <v/>
      </c>
    </row>
    <row r="376" spans="1:7" customFormat="1" x14ac:dyDescent="0.3">
      <c r="A376" s="44" t="s">
        <v>2111</v>
      </c>
      <c r="B376" s="61" t="s">
        <v>1628</v>
      </c>
      <c r="C376" s="188"/>
      <c r="D376" s="44">
        <v>1.2121671575125137</v>
      </c>
      <c r="E376" s="42"/>
      <c r="F376" s="154"/>
      <c r="G376" s="129" t="str">
        <f t="shared" ref="G376:G393" si="17">IF($D$393=0,"",IF(D376="[For completion]","",D376/$D$393))</f>
        <v/>
      </c>
    </row>
    <row r="377" spans="1:7" customFormat="1" x14ac:dyDescent="0.3">
      <c r="A377" s="44" t="s">
        <v>2112</v>
      </c>
      <c r="B377" s="61" t="s">
        <v>1629</v>
      </c>
      <c r="C377" s="188"/>
      <c r="D377" s="44"/>
      <c r="E377" s="42"/>
      <c r="F377" s="154"/>
      <c r="G377" s="129" t="str">
        <f t="shared" si="17"/>
        <v/>
      </c>
    </row>
    <row r="378" spans="1:7" customFormat="1" x14ac:dyDescent="0.3">
      <c r="A378" s="44" t="s">
        <v>2113</v>
      </c>
      <c r="B378" s="61" t="s">
        <v>1630</v>
      </c>
      <c r="C378" s="188"/>
      <c r="D378" s="44">
        <v>0.29380942084951522</v>
      </c>
      <c r="E378" s="42"/>
      <c r="F378" s="154"/>
      <c r="G378" s="129" t="str">
        <f t="shared" si="17"/>
        <v/>
      </c>
    </row>
    <row r="379" spans="1:7" customFormat="1" x14ac:dyDescent="0.3">
      <c r="A379" s="44" t="s">
        <v>2114</v>
      </c>
      <c r="B379" s="61" t="s">
        <v>1631</v>
      </c>
      <c r="C379" s="188"/>
      <c r="D379" s="44">
        <v>5635.5187133210929</v>
      </c>
      <c r="E379" s="42"/>
      <c r="F379" s="154"/>
      <c r="G379" s="129" t="str">
        <f t="shared" si="17"/>
        <v/>
      </c>
    </row>
    <row r="380" spans="1:7" customFormat="1" x14ac:dyDescent="0.3">
      <c r="A380" s="44" t="s">
        <v>2115</v>
      </c>
      <c r="B380" s="61" t="s">
        <v>1632</v>
      </c>
      <c r="C380" s="188"/>
      <c r="D380" s="44"/>
      <c r="E380" s="42"/>
      <c r="F380" s="154"/>
      <c r="G380" s="129" t="str">
        <f t="shared" si="17"/>
        <v/>
      </c>
    </row>
    <row r="381" spans="1:7" customFormat="1" x14ac:dyDescent="0.3">
      <c r="A381" s="44" t="s">
        <v>2116</v>
      </c>
      <c r="B381" s="61" t="s">
        <v>1246</v>
      </c>
      <c r="C381" s="188"/>
      <c r="D381" s="44"/>
      <c r="E381" s="42"/>
      <c r="F381" s="154"/>
      <c r="G381" s="129" t="str">
        <f t="shared" si="17"/>
        <v/>
      </c>
    </row>
    <row r="382" spans="1:7" customFormat="1" x14ac:dyDescent="0.3">
      <c r="A382" s="44" t="s">
        <v>2117</v>
      </c>
      <c r="B382" s="61" t="s">
        <v>1639</v>
      </c>
      <c r="C382" s="188"/>
      <c r="D382" s="44"/>
      <c r="E382" s="42"/>
      <c r="F382" s="154"/>
      <c r="G382" s="129" t="str">
        <f t="shared" si="17"/>
        <v/>
      </c>
    </row>
    <row r="383" spans="1:7" customFormat="1" x14ac:dyDescent="0.3">
      <c r="A383" s="44" t="s">
        <v>2118</v>
      </c>
      <c r="B383" s="61" t="s">
        <v>130</v>
      </c>
      <c r="C383" s="123">
        <v>0</v>
      </c>
      <c r="D383" s="123">
        <f>SUM(D375:D382)</f>
        <v>21882.756042934059</v>
      </c>
      <c r="E383" s="42"/>
      <c r="F383" s="44"/>
      <c r="G383" s="129" t="str">
        <f t="shared" si="17"/>
        <v/>
      </c>
    </row>
    <row r="384" spans="1:7" customFormat="1" x14ac:dyDescent="0.3">
      <c r="A384" s="44" t="s">
        <v>2119</v>
      </c>
      <c r="B384" s="61" t="s">
        <v>2281</v>
      </c>
      <c r="C384" s="44"/>
      <c r="D384" s="44"/>
      <c r="E384" s="44"/>
      <c r="F384" s="154" t="s">
        <v>69</v>
      </c>
      <c r="G384" s="129" t="str">
        <f t="shared" si="17"/>
        <v/>
      </c>
    </row>
    <row r="385" spans="1:7" customFormat="1" x14ac:dyDescent="0.3">
      <c r="A385" s="44" t="s">
        <v>2120</v>
      </c>
      <c r="B385" s="61"/>
      <c r="C385" s="123"/>
      <c r="D385" s="44"/>
      <c r="E385" s="42"/>
      <c r="F385" s="129"/>
      <c r="G385" s="129" t="str">
        <f t="shared" si="17"/>
        <v/>
      </c>
    </row>
    <row r="386" spans="1:7" customFormat="1" x14ac:dyDescent="0.3">
      <c r="A386" s="44" t="s">
        <v>2121</v>
      </c>
      <c r="B386" s="61"/>
      <c r="C386" s="123"/>
      <c r="D386" s="44"/>
      <c r="E386" s="42"/>
      <c r="F386" s="129"/>
      <c r="G386" s="129" t="str">
        <f t="shared" si="17"/>
        <v/>
      </c>
    </row>
    <row r="387" spans="1:7" customFormat="1" x14ac:dyDescent="0.3">
      <c r="A387" s="44" t="s">
        <v>2122</v>
      </c>
      <c r="B387" s="61"/>
      <c r="C387" s="123"/>
      <c r="D387" s="44"/>
      <c r="E387" s="42"/>
      <c r="F387" s="129"/>
      <c r="G387" s="129" t="str">
        <f t="shared" si="17"/>
        <v/>
      </c>
    </row>
    <row r="388" spans="1:7" customFormat="1" x14ac:dyDescent="0.3">
      <c r="A388" s="44" t="s">
        <v>2123</v>
      </c>
      <c r="B388" s="61"/>
      <c r="C388" s="123"/>
      <c r="D388" s="44"/>
      <c r="E388" s="42"/>
      <c r="F388" s="129"/>
      <c r="G388" s="129" t="str">
        <f t="shared" si="17"/>
        <v/>
      </c>
    </row>
    <row r="389" spans="1:7" customFormat="1" x14ac:dyDescent="0.3">
      <c r="A389" s="44" t="s">
        <v>2124</v>
      </c>
      <c r="B389" s="61"/>
      <c r="C389" s="123"/>
      <c r="D389" s="44"/>
      <c r="E389" s="42"/>
      <c r="F389" s="129"/>
      <c r="G389" s="129" t="str">
        <f t="shared" si="17"/>
        <v/>
      </c>
    </row>
    <row r="390" spans="1:7" customFormat="1" x14ac:dyDescent="0.3">
      <c r="A390" s="44" t="s">
        <v>2125</v>
      </c>
      <c r="B390" s="61"/>
      <c r="C390" s="123"/>
      <c r="D390" s="44"/>
      <c r="E390" s="42"/>
      <c r="F390" s="129"/>
      <c r="G390" s="129" t="str">
        <f t="shared" si="17"/>
        <v/>
      </c>
    </row>
    <row r="391" spans="1:7" customFormat="1" x14ac:dyDescent="0.3">
      <c r="A391" s="44" t="s">
        <v>2126</v>
      </c>
      <c r="B391" s="61"/>
      <c r="C391" s="123"/>
      <c r="D391" s="44"/>
      <c r="E391" s="42"/>
      <c r="F391" s="129"/>
      <c r="G391" s="129" t="str">
        <f t="shared" si="17"/>
        <v/>
      </c>
    </row>
    <row r="392" spans="1:7" customFormat="1" x14ac:dyDescent="0.3">
      <c r="A392" s="44" t="s">
        <v>2127</v>
      </c>
      <c r="B392" s="61"/>
      <c r="C392" s="123"/>
      <c r="D392" s="44"/>
      <c r="E392" s="42"/>
      <c r="F392" s="129"/>
      <c r="G392" s="129" t="str">
        <f t="shared" si="17"/>
        <v/>
      </c>
    </row>
    <row r="393" spans="1:7" customFormat="1" x14ac:dyDescent="0.3">
      <c r="A393" s="44" t="s">
        <v>2128</v>
      </c>
      <c r="B393" s="61"/>
      <c r="C393" s="123"/>
      <c r="D393" s="44"/>
      <c r="E393" s="42"/>
      <c r="F393" s="129"/>
      <c r="G393" s="129" t="str">
        <f t="shared" si="17"/>
        <v/>
      </c>
    </row>
    <row r="394" spans="1:7" customFormat="1" x14ac:dyDescent="0.3">
      <c r="A394" s="44" t="s">
        <v>2129</v>
      </c>
      <c r="B394" s="44"/>
      <c r="C394" s="177"/>
      <c r="D394" s="44"/>
      <c r="E394" s="42"/>
      <c r="F394" s="42"/>
      <c r="G394" s="42"/>
    </row>
    <row r="395" spans="1:7" customFormat="1" x14ac:dyDescent="0.3">
      <c r="A395" s="44" t="s">
        <v>2130</v>
      </c>
      <c r="B395" s="44"/>
      <c r="C395" s="177"/>
      <c r="D395" s="44"/>
      <c r="E395" s="42"/>
      <c r="F395" s="42"/>
      <c r="G395" s="42"/>
    </row>
    <row r="396" spans="1:7" customFormat="1" x14ac:dyDescent="0.3">
      <c r="A396" s="44" t="s">
        <v>2131</v>
      </c>
      <c r="B396" s="44"/>
      <c r="C396" s="177"/>
      <c r="D396" s="44"/>
      <c r="E396" s="42"/>
      <c r="F396" s="42"/>
      <c r="G396" s="42"/>
    </row>
    <row r="397" spans="1:7" customFormat="1" x14ac:dyDescent="0.3">
      <c r="A397" s="44" t="s">
        <v>2132</v>
      </c>
      <c r="B397" s="44"/>
      <c r="C397" s="177"/>
      <c r="D397" s="44"/>
      <c r="E397" s="42"/>
      <c r="F397" s="42"/>
      <c r="G397" s="42"/>
    </row>
    <row r="398" spans="1:7" customFormat="1" x14ac:dyDescent="0.3">
      <c r="A398" s="44" t="s">
        <v>2133</v>
      </c>
      <c r="B398" s="44"/>
      <c r="C398" s="177"/>
      <c r="D398" s="44"/>
      <c r="E398" s="42"/>
      <c r="F398" s="42"/>
      <c r="G398" s="42"/>
    </row>
    <row r="399" spans="1:7" customFormat="1" x14ac:dyDescent="0.3">
      <c r="A399" s="44" t="s">
        <v>2134</v>
      </c>
      <c r="B399" s="44"/>
      <c r="C399" s="177"/>
      <c r="D399" s="44"/>
      <c r="E399" s="42"/>
      <c r="F399" s="42"/>
      <c r="G399" s="42"/>
    </row>
    <row r="400" spans="1:7" customFormat="1" x14ac:dyDescent="0.3">
      <c r="A400" s="44" t="s">
        <v>2135</v>
      </c>
      <c r="B400" s="44"/>
      <c r="C400" s="177"/>
      <c r="D400" s="44"/>
      <c r="E400" s="42"/>
      <c r="F400" s="42"/>
      <c r="G400" s="42"/>
    </row>
    <row r="401" spans="1:7" customFormat="1" x14ac:dyDescent="0.3">
      <c r="A401" s="44" t="s">
        <v>2136</v>
      </c>
      <c r="B401" s="44"/>
      <c r="C401" s="177"/>
      <c r="D401" s="44"/>
      <c r="E401" s="42"/>
      <c r="F401" s="42"/>
      <c r="G401" s="42"/>
    </row>
    <row r="402" spans="1:7" customFormat="1" x14ac:dyDescent="0.3">
      <c r="A402" s="44" t="s">
        <v>2137</v>
      </c>
      <c r="B402" s="44"/>
      <c r="C402" s="177"/>
      <c r="D402" s="44"/>
      <c r="E402" s="42"/>
      <c r="F402" s="42"/>
      <c r="G402" s="42"/>
    </row>
    <row r="403" spans="1:7" customFormat="1" x14ac:dyDescent="0.3">
      <c r="A403" s="44" t="s">
        <v>2138</v>
      </c>
      <c r="B403" s="44"/>
      <c r="C403" s="177"/>
      <c r="D403" s="44"/>
      <c r="E403" s="42"/>
      <c r="F403" s="42"/>
      <c r="G403" s="42"/>
    </row>
    <row r="404" spans="1:7" customFormat="1" x14ac:dyDescent="0.3">
      <c r="A404" s="44" t="s">
        <v>2139</v>
      </c>
      <c r="B404" s="44"/>
      <c r="C404" s="177"/>
      <c r="D404" s="44"/>
      <c r="E404" s="42"/>
      <c r="F404" s="42"/>
      <c r="G404" s="42"/>
    </row>
    <row r="405" spans="1:7" customFormat="1" x14ac:dyDescent="0.3">
      <c r="A405" s="44" t="s">
        <v>2140</v>
      </c>
      <c r="B405" s="44"/>
      <c r="C405" s="177"/>
      <c r="D405" s="44"/>
      <c r="E405" s="42"/>
      <c r="F405" s="42"/>
      <c r="G405" s="42"/>
    </row>
    <row r="406" spans="1:7" customFormat="1" x14ac:dyDescent="0.3">
      <c r="A406" s="44" t="s">
        <v>2141</v>
      </c>
      <c r="B406" s="44"/>
      <c r="C406" s="177"/>
      <c r="D406" s="44"/>
      <c r="E406" s="42"/>
      <c r="F406" s="42"/>
      <c r="G406" s="42"/>
    </row>
    <row r="407" spans="1:7" customFormat="1" x14ac:dyDescent="0.3">
      <c r="A407" s="44" t="s">
        <v>2142</v>
      </c>
      <c r="B407" s="44"/>
      <c r="C407" s="177"/>
      <c r="D407" s="44"/>
      <c r="E407" s="42"/>
      <c r="F407" s="42"/>
      <c r="G407" s="42"/>
    </row>
    <row r="408" spans="1:7" customFormat="1" x14ac:dyDescent="0.3">
      <c r="A408" s="44" t="s">
        <v>2143</v>
      </c>
      <c r="B408" s="44"/>
      <c r="C408" s="177"/>
      <c r="D408" s="44"/>
      <c r="E408" s="42"/>
      <c r="F408" s="42"/>
      <c r="G408" s="42"/>
    </row>
    <row r="409" spans="1:7" customFormat="1" x14ac:dyDescent="0.3">
      <c r="A409" s="44" t="s">
        <v>2144</v>
      </c>
      <c r="B409" s="44"/>
      <c r="C409" s="177"/>
      <c r="D409" s="44"/>
      <c r="E409" s="42"/>
      <c r="F409" s="42"/>
      <c r="G409" s="42"/>
    </row>
    <row r="410" spans="1:7" customFormat="1" x14ac:dyDescent="0.3">
      <c r="A410" s="44" t="s">
        <v>2145</v>
      </c>
      <c r="B410" s="44"/>
      <c r="C410" s="177"/>
      <c r="D410" s="44"/>
      <c r="E410" s="42"/>
      <c r="F410" s="42"/>
      <c r="G410" s="42"/>
    </row>
    <row r="411" spans="1:7" customFormat="1" x14ac:dyDescent="0.3">
      <c r="A411" s="44" t="s">
        <v>2146</v>
      </c>
      <c r="B411" s="44"/>
      <c r="C411" s="177"/>
      <c r="D411" s="44"/>
      <c r="E411" s="42"/>
      <c r="F411" s="42"/>
      <c r="G411" s="42"/>
    </row>
    <row r="412" spans="1:7" customFormat="1" x14ac:dyDescent="0.3">
      <c r="A412" s="44" t="s">
        <v>2147</v>
      </c>
      <c r="B412" s="44"/>
      <c r="C412" s="177"/>
      <c r="D412" s="44"/>
      <c r="E412" s="42"/>
      <c r="F412" s="42"/>
      <c r="G412" s="42"/>
    </row>
    <row r="413" spans="1:7" customFormat="1" x14ac:dyDescent="0.3">
      <c r="A413" s="44" t="s">
        <v>2148</v>
      </c>
      <c r="B413" s="44"/>
      <c r="C413" s="177"/>
      <c r="D413" s="44"/>
      <c r="E413" s="42"/>
      <c r="F413" s="42"/>
      <c r="G413" s="42"/>
    </row>
    <row r="414" spans="1:7" customFormat="1" x14ac:dyDescent="0.3">
      <c r="A414" s="44" t="s">
        <v>2149</v>
      </c>
      <c r="B414" s="44"/>
      <c r="C414" s="177"/>
      <c r="D414" s="44"/>
      <c r="E414" s="42"/>
      <c r="F414" s="42"/>
      <c r="G414" s="42"/>
    </row>
    <row r="415" spans="1:7" customFormat="1" x14ac:dyDescent="0.3">
      <c r="A415" s="44" t="s">
        <v>2150</v>
      </c>
      <c r="B415" s="44"/>
      <c r="C415" s="177"/>
      <c r="D415" s="44"/>
      <c r="E415" s="42"/>
      <c r="F415" s="42"/>
      <c r="G415" s="42"/>
    </row>
    <row r="416" spans="1:7" customFormat="1" x14ac:dyDescent="0.3">
      <c r="A416" s="44" t="s">
        <v>2151</v>
      </c>
      <c r="B416" s="44"/>
      <c r="C416" s="177"/>
      <c r="D416" s="44"/>
      <c r="E416" s="42"/>
      <c r="F416" s="42"/>
      <c r="G416" s="42"/>
    </row>
    <row r="417" spans="1:7" customFormat="1" x14ac:dyDescent="0.3">
      <c r="A417" s="44" t="s">
        <v>2152</v>
      </c>
      <c r="B417" s="44"/>
      <c r="C417" s="177"/>
      <c r="D417" s="44"/>
      <c r="E417" s="42"/>
      <c r="F417" s="42"/>
      <c r="G417" s="42"/>
    </row>
    <row r="418" spans="1:7" customFormat="1" x14ac:dyDescent="0.3">
      <c r="A418" s="44" t="s">
        <v>2153</v>
      </c>
      <c r="B418" s="44"/>
      <c r="C418" s="177"/>
      <c r="D418" s="44"/>
      <c r="E418" s="42"/>
      <c r="F418" s="42"/>
      <c r="G418" s="42"/>
    </row>
    <row r="419" spans="1:7" customFormat="1" x14ac:dyDescent="0.3">
      <c r="A419" s="44" t="s">
        <v>2154</v>
      </c>
      <c r="B419" s="44"/>
      <c r="C419" s="177"/>
      <c r="D419" s="44"/>
      <c r="E419" s="42"/>
      <c r="F419" s="42"/>
      <c r="G419" s="42"/>
    </row>
    <row r="420" spans="1:7" customFormat="1" x14ac:dyDescent="0.3">
      <c r="A420" s="44" t="s">
        <v>2155</v>
      </c>
      <c r="B420" s="44"/>
      <c r="C420" s="177"/>
      <c r="D420" s="44"/>
      <c r="E420" s="42"/>
      <c r="F420" s="42"/>
      <c r="G420" s="42"/>
    </row>
    <row r="421" spans="1:7" customFormat="1" x14ac:dyDescent="0.3">
      <c r="A421" s="44" t="s">
        <v>2156</v>
      </c>
      <c r="B421" s="44"/>
      <c r="C421" s="177"/>
      <c r="D421" s="44"/>
      <c r="E421" s="42"/>
      <c r="F421" s="42"/>
      <c r="G421" s="42"/>
    </row>
    <row r="422" spans="1:7" customFormat="1" x14ac:dyDescent="0.3">
      <c r="A422" s="44" t="s">
        <v>2157</v>
      </c>
      <c r="B422" s="44"/>
      <c r="C422" s="177"/>
      <c r="D422" s="44"/>
      <c r="E422" s="42"/>
      <c r="F422" s="42"/>
      <c r="G422" s="42"/>
    </row>
    <row r="423" spans="1:7" ht="18" x14ac:dyDescent="0.3">
      <c r="A423" s="116"/>
      <c r="B423" s="117" t="s">
        <v>759</v>
      </c>
      <c r="C423" s="116"/>
      <c r="D423" s="116"/>
      <c r="E423" s="116"/>
      <c r="F423" s="118"/>
      <c r="G423" s="118"/>
    </row>
    <row r="424" spans="1:7" ht="15" customHeight="1" x14ac:dyDescent="0.3">
      <c r="A424" s="63"/>
      <c r="B424" s="63" t="s">
        <v>1921</v>
      </c>
      <c r="C424" s="63" t="s">
        <v>640</v>
      </c>
      <c r="D424" s="63" t="s">
        <v>641</v>
      </c>
      <c r="E424" s="63"/>
      <c r="F424" s="63" t="s">
        <v>472</v>
      </c>
      <c r="G424" s="63" t="s">
        <v>642</v>
      </c>
    </row>
    <row r="425" spans="1:7" x14ac:dyDescent="0.3">
      <c r="A425" s="44" t="s">
        <v>1661</v>
      </c>
      <c r="B425" s="44" t="s">
        <v>644</v>
      </c>
      <c r="C425" s="124">
        <f>(C452/D452)*1000</f>
        <v>4731.896030487238</v>
      </c>
      <c r="D425" s="58"/>
      <c r="E425" s="58"/>
      <c r="F425" s="76"/>
      <c r="G425" s="76"/>
    </row>
    <row r="426" spans="1:7" x14ac:dyDescent="0.3">
      <c r="A426" s="58"/>
      <c r="D426" s="58"/>
      <c r="E426" s="58"/>
      <c r="F426" s="76"/>
      <c r="G426" s="76"/>
    </row>
    <row r="427" spans="1:7" x14ac:dyDescent="0.3">
      <c r="B427" s="44" t="s">
        <v>645</v>
      </c>
      <c r="D427" s="58"/>
      <c r="E427" s="58"/>
      <c r="F427" s="76"/>
      <c r="G427" s="76"/>
    </row>
    <row r="428" spans="1:7" x14ac:dyDescent="0.3">
      <c r="A428" s="44" t="s">
        <v>1662</v>
      </c>
      <c r="B428" s="61" t="s">
        <v>2386</v>
      </c>
      <c r="C428" s="123">
        <v>4338.4104910799988</v>
      </c>
      <c r="D428" s="124">
        <v>4574</v>
      </c>
      <c r="E428" s="58"/>
      <c r="F428" s="129">
        <f t="shared" ref="F428:F451" si="18">IF($C$452=0,"",IF(C428="[for completion]","",C428/$C$452))</f>
        <v>9.711301784334557E-2</v>
      </c>
      <c r="G428" s="129">
        <f t="shared" ref="G428:G451" si="19">IF($D$452=0,"",IF(D428="[for completion]","",D428/$D$452))</f>
        <v>0.48448257599830524</v>
      </c>
    </row>
    <row r="429" spans="1:7" x14ac:dyDescent="0.3">
      <c r="A429" s="44" t="s">
        <v>1663</v>
      </c>
      <c r="B429" s="61" t="s">
        <v>2387</v>
      </c>
      <c r="C429" s="123">
        <v>9375.772489220004</v>
      </c>
      <c r="D429" s="124">
        <v>2953</v>
      </c>
      <c r="E429" s="58"/>
      <c r="F429" s="129">
        <f t="shared" si="18"/>
        <v>0.20987169446340465</v>
      </c>
      <c r="G429" s="129">
        <f t="shared" si="19"/>
        <v>0.31278466264166932</v>
      </c>
    </row>
    <row r="430" spans="1:7" x14ac:dyDescent="0.3">
      <c r="A430" s="44" t="s">
        <v>1664</v>
      </c>
      <c r="B430" s="61" t="s">
        <v>2388</v>
      </c>
      <c r="C430" s="123">
        <v>14611.862756110022</v>
      </c>
      <c r="D430" s="124">
        <v>1676</v>
      </c>
      <c r="E430" s="58"/>
      <c r="F430" s="129">
        <f t="shared" si="18"/>
        <v>0.32707879797823936</v>
      </c>
      <c r="G430" s="129">
        <f t="shared" si="19"/>
        <v>0.17752356741870565</v>
      </c>
    </row>
    <row r="431" spans="1:7" x14ac:dyDescent="0.3">
      <c r="A431" s="44" t="s">
        <v>1665</v>
      </c>
      <c r="B431" s="61" t="s">
        <v>2389</v>
      </c>
      <c r="C431" s="123">
        <v>4311.5444295499974</v>
      </c>
      <c r="D431" s="124">
        <v>148</v>
      </c>
      <c r="E431" s="58"/>
      <c r="F431" s="129">
        <f t="shared" si="18"/>
        <v>9.6511635305176854E-2</v>
      </c>
      <c r="G431" s="129">
        <f t="shared" si="19"/>
        <v>1.5676305476114819E-2</v>
      </c>
    </row>
    <row r="432" spans="1:7" x14ac:dyDescent="0.3">
      <c r="A432" s="44" t="s">
        <v>1666</v>
      </c>
      <c r="B432" s="61" t="s">
        <v>2389</v>
      </c>
      <c r="C432" s="123">
        <v>3318.0953949799996</v>
      </c>
      <c r="D432" s="124">
        <v>49</v>
      </c>
      <c r="E432" s="58"/>
      <c r="F432" s="129">
        <f t="shared" si="18"/>
        <v>7.4273805570297668E-2</v>
      </c>
      <c r="G432" s="129">
        <f t="shared" si="19"/>
        <v>5.1901281643893654E-3</v>
      </c>
    </row>
    <row r="433" spans="1:7" x14ac:dyDescent="0.3">
      <c r="A433" s="44" t="s">
        <v>1667</v>
      </c>
      <c r="B433" s="61" t="s">
        <v>2390</v>
      </c>
      <c r="C433" s="123">
        <v>8718.1448628899998</v>
      </c>
      <c r="D433" s="124">
        <v>41</v>
      </c>
      <c r="E433" s="58"/>
      <c r="F433" s="129">
        <f t="shared" si="18"/>
        <v>0.19515104883953596</v>
      </c>
      <c r="G433" s="129">
        <f t="shared" si="19"/>
        <v>4.3427603008155914E-3</v>
      </c>
    </row>
    <row r="434" spans="1:7" x14ac:dyDescent="0.3">
      <c r="A434" s="44" t="s">
        <v>1668</v>
      </c>
      <c r="B434" s="61"/>
      <c r="C434" s="123"/>
      <c r="D434" s="124"/>
      <c r="E434" s="58"/>
      <c r="F434" s="129">
        <f t="shared" si="18"/>
        <v>0</v>
      </c>
      <c r="G434" s="129">
        <f t="shared" si="19"/>
        <v>0</v>
      </c>
    </row>
    <row r="435" spans="1:7" x14ac:dyDescent="0.3">
      <c r="A435" s="44" t="s">
        <v>1669</v>
      </c>
      <c r="B435" s="61"/>
      <c r="C435" s="123"/>
      <c r="D435" s="124"/>
      <c r="E435" s="58"/>
      <c r="F435" s="129">
        <f t="shared" si="18"/>
        <v>0</v>
      </c>
      <c r="G435" s="129">
        <f t="shared" si="19"/>
        <v>0</v>
      </c>
    </row>
    <row r="436" spans="1:7" x14ac:dyDescent="0.3">
      <c r="A436" s="44" t="s">
        <v>1670</v>
      </c>
      <c r="B436" s="61"/>
      <c r="C436" s="123"/>
      <c r="D436" s="124"/>
      <c r="E436" s="58"/>
      <c r="F436" s="129">
        <f t="shared" si="18"/>
        <v>0</v>
      </c>
      <c r="G436" s="129">
        <f t="shared" si="19"/>
        <v>0</v>
      </c>
    </row>
    <row r="437" spans="1:7" x14ac:dyDescent="0.3">
      <c r="A437" s="44" t="s">
        <v>1922</v>
      </c>
      <c r="B437" s="61"/>
      <c r="C437" s="123"/>
      <c r="D437" s="124"/>
      <c r="E437" s="61"/>
      <c r="F437" s="129">
        <f t="shared" si="18"/>
        <v>0</v>
      </c>
      <c r="G437" s="129">
        <f t="shared" si="19"/>
        <v>0</v>
      </c>
    </row>
    <row r="438" spans="1:7" x14ac:dyDescent="0.3">
      <c r="A438" s="44" t="s">
        <v>1923</v>
      </c>
      <c r="B438" s="61"/>
      <c r="C438" s="123"/>
      <c r="D438" s="124"/>
      <c r="E438" s="61"/>
      <c r="F438" s="129">
        <f t="shared" si="18"/>
        <v>0</v>
      </c>
      <c r="G438" s="129">
        <f t="shared" si="19"/>
        <v>0</v>
      </c>
    </row>
    <row r="439" spans="1:7" x14ac:dyDescent="0.3">
      <c r="A439" s="44" t="s">
        <v>1924</v>
      </c>
      <c r="B439" s="61"/>
      <c r="C439" s="123"/>
      <c r="D439" s="124"/>
      <c r="E439" s="61"/>
      <c r="F439" s="129">
        <f t="shared" si="18"/>
        <v>0</v>
      </c>
      <c r="G439" s="129">
        <f t="shared" si="19"/>
        <v>0</v>
      </c>
    </row>
    <row r="440" spans="1:7" x14ac:dyDescent="0.3">
      <c r="A440" s="44" t="s">
        <v>1925</v>
      </c>
      <c r="B440" s="61"/>
      <c r="C440" s="123"/>
      <c r="D440" s="124"/>
      <c r="E440" s="61"/>
      <c r="F440" s="129">
        <f t="shared" si="18"/>
        <v>0</v>
      </c>
      <c r="G440" s="129">
        <f t="shared" si="19"/>
        <v>0</v>
      </c>
    </row>
    <row r="441" spans="1:7" x14ac:dyDescent="0.3">
      <c r="A441" s="44" t="s">
        <v>1926</v>
      </c>
      <c r="B441" s="61"/>
      <c r="C441" s="123"/>
      <c r="D441" s="124"/>
      <c r="E441" s="61"/>
      <c r="F441" s="129">
        <f t="shared" si="18"/>
        <v>0</v>
      </c>
      <c r="G441" s="129">
        <f t="shared" si="19"/>
        <v>0</v>
      </c>
    </row>
    <row r="442" spans="1:7" x14ac:dyDescent="0.3">
      <c r="A442" s="44" t="s">
        <v>1927</v>
      </c>
      <c r="B442" s="61"/>
      <c r="C442" s="123"/>
      <c r="D442" s="124"/>
      <c r="E442" s="61"/>
      <c r="F442" s="129">
        <f t="shared" si="18"/>
        <v>0</v>
      </c>
      <c r="G442" s="129">
        <f t="shared" si="19"/>
        <v>0</v>
      </c>
    </row>
    <row r="443" spans="1:7" x14ac:dyDescent="0.3">
      <c r="A443" s="44" t="s">
        <v>1928</v>
      </c>
      <c r="B443" s="61"/>
      <c r="C443" s="123"/>
      <c r="D443" s="124"/>
      <c r="F443" s="129">
        <f t="shared" si="18"/>
        <v>0</v>
      </c>
      <c r="G443" s="129">
        <f t="shared" si="19"/>
        <v>0</v>
      </c>
    </row>
    <row r="444" spans="1:7" x14ac:dyDescent="0.3">
      <c r="A444" s="44" t="s">
        <v>1929</v>
      </c>
      <c r="B444" s="61"/>
      <c r="C444" s="123"/>
      <c r="D444" s="124"/>
      <c r="E444" s="113"/>
      <c r="F444" s="129">
        <f t="shared" si="18"/>
        <v>0</v>
      </c>
      <c r="G444" s="129">
        <f t="shared" si="19"/>
        <v>0</v>
      </c>
    </row>
    <row r="445" spans="1:7" x14ac:dyDescent="0.3">
      <c r="A445" s="44" t="s">
        <v>1930</v>
      </c>
      <c r="B445" s="61"/>
      <c r="C445" s="123"/>
      <c r="D445" s="124"/>
      <c r="E445" s="113"/>
      <c r="F445" s="129">
        <f t="shared" si="18"/>
        <v>0</v>
      </c>
      <c r="G445" s="129">
        <f t="shared" si="19"/>
        <v>0</v>
      </c>
    </row>
    <row r="446" spans="1:7" x14ac:dyDescent="0.3">
      <c r="A446" s="44" t="s">
        <v>1931</v>
      </c>
      <c r="B446" s="61"/>
      <c r="C446" s="123"/>
      <c r="D446" s="124"/>
      <c r="E446" s="113"/>
      <c r="F446" s="129">
        <f t="shared" si="18"/>
        <v>0</v>
      </c>
      <c r="G446" s="129">
        <f t="shared" si="19"/>
        <v>0</v>
      </c>
    </row>
    <row r="447" spans="1:7" x14ac:dyDescent="0.3">
      <c r="A447" s="44" t="s">
        <v>1932</v>
      </c>
      <c r="B447" s="61"/>
      <c r="C447" s="123"/>
      <c r="D447" s="124"/>
      <c r="E447" s="113"/>
      <c r="F447" s="129">
        <f t="shared" si="18"/>
        <v>0</v>
      </c>
      <c r="G447" s="129">
        <f t="shared" si="19"/>
        <v>0</v>
      </c>
    </row>
    <row r="448" spans="1:7" x14ac:dyDescent="0.3">
      <c r="A448" s="44" t="s">
        <v>1933</v>
      </c>
      <c r="B448" s="61"/>
      <c r="C448" s="123"/>
      <c r="D448" s="124"/>
      <c r="E448" s="113"/>
      <c r="F448" s="129">
        <f t="shared" si="18"/>
        <v>0</v>
      </c>
      <c r="G448" s="129">
        <f t="shared" si="19"/>
        <v>0</v>
      </c>
    </row>
    <row r="449" spans="1:7" x14ac:dyDescent="0.3">
      <c r="A449" s="44" t="s">
        <v>1934</v>
      </c>
      <c r="B449" s="61"/>
      <c r="C449" s="123"/>
      <c r="D449" s="124"/>
      <c r="E449" s="113"/>
      <c r="F449" s="129">
        <f t="shared" si="18"/>
        <v>0</v>
      </c>
      <c r="G449" s="129">
        <f t="shared" si="19"/>
        <v>0</v>
      </c>
    </row>
    <row r="450" spans="1:7" x14ac:dyDescent="0.3">
      <c r="A450" s="44" t="s">
        <v>1935</v>
      </c>
      <c r="B450" s="61"/>
      <c r="C450" s="123"/>
      <c r="D450" s="124"/>
      <c r="E450" s="113"/>
      <c r="F450" s="129">
        <f t="shared" si="18"/>
        <v>0</v>
      </c>
      <c r="G450" s="129">
        <f t="shared" si="19"/>
        <v>0</v>
      </c>
    </row>
    <row r="451" spans="1:7" x14ac:dyDescent="0.3">
      <c r="A451" s="44" t="s">
        <v>1936</v>
      </c>
      <c r="B451" s="61"/>
      <c r="C451" s="123"/>
      <c r="D451" s="124"/>
      <c r="E451" s="113"/>
      <c r="F451" s="129">
        <f t="shared" si="18"/>
        <v>0</v>
      </c>
      <c r="G451" s="129">
        <f t="shared" si="19"/>
        <v>0</v>
      </c>
    </row>
    <row r="452" spans="1:7" x14ac:dyDescent="0.3">
      <c r="A452" s="44" t="s">
        <v>1937</v>
      </c>
      <c r="B452" s="61" t="s">
        <v>130</v>
      </c>
      <c r="C452" s="125">
        <f>SUM(C428:C451)</f>
        <v>44673.830423830019</v>
      </c>
      <c r="D452" s="68">
        <f>SUM(D428:D451)</f>
        <v>9441</v>
      </c>
      <c r="E452" s="113"/>
      <c r="F452" s="138">
        <f>SUM(F428:F451)</f>
        <v>1.0000000000000002</v>
      </c>
      <c r="G452" s="138">
        <f>SUM(G428:G451)</f>
        <v>1</v>
      </c>
    </row>
    <row r="453" spans="1:7" ht="15" customHeight="1" x14ac:dyDescent="0.3">
      <c r="A453" s="63"/>
      <c r="B453" s="63" t="s">
        <v>1938</v>
      </c>
      <c r="C453" s="63" t="s">
        <v>640</v>
      </c>
      <c r="D453" s="63" t="s">
        <v>641</v>
      </c>
      <c r="E453" s="63"/>
      <c r="F453" s="63" t="s">
        <v>472</v>
      </c>
      <c r="G453" s="63" t="s">
        <v>642</v>
      </c>
    </row>
    <row r="454" spans="1:7" x14ac:dyDescent="0.3">
      <c r="A454" s="44" t="s">
        <v>1671</v>
      </c>
      <c r="B454" s="44" t="s">
        <v>673</v>
      </c>
      <c r="C454" s="120" t="s">
        <v>808</v>
      </c>
      <c r="G454" s="44"/>
    </row>
    <row r="455" spans="1:7" x14ac:dyDescent="0.3">
      <c r="G455" s="44"/>
    </row>
    <row r="456" spans="1:7" x14ac:dyDescent="0.3">
      <c r="B456" s="61" t="s">
        <v>674</v>
      </c>
      <c r="G456" s="44"/>
    </row>
    <row r="457" spans="1:7" x14ac:dyDescent="0.3">
      <c r="A457" s="44" t="s">
        <v>1672</v>
      </c>
      <c r="B457" s="44" t="s">
        <v>676</v>
      </c>
      <c r="C457" s="123" t="s">
        <v>808</v>
      </c>
      <c r="D457" s="124" t="s">
        <v>808</v>
      </c>
      <c r="F457" s="129" t="str">
        <f>IF($C$465=0,"",IF(C457="[for completion]","",C457/$C$465))</f>
        <v/>
      </c>
      <c r="G457" s="129" t="str">
        <f>IF($D$465=0,"",IF(D457="[for completion]","",D457/$D$465))</f>
        <v/>
      </c>
    </row>
    <row r="458" spans="1:7" x14ac:dyDescent="0.3">
      <c r="A458" s="44" t="s">
        <v>1673</v>
      </c>
      <c r="B458" s="44" t="s">
        <v>678</v>
      </c>
      <c r="C458" s="123" t="s">
        <v>808</v>
      </c>
      <c r="D458" s="124" t="s">
        <v>808</v>
      </c>
      <c r="F458" s="129" t="str">
        <f t="shared" ref="F458:F471" si="20">IF($C$465=0,"",IF(C458="[for completion]","",C458/$C$465))</f>
        <v/>
      </c>
      <c r="G458" s="129" t="str">
        <f t="shared" ref="G458:G471" si="21">IF($D$465=0,"",IF(D458="[for completion]","",D458/$D$465))</f>
        <v/>
      </c>
    </row>
    <row r="459" spans="1:7" x14ac:dyDescent="0.3">
      <c r="A459" s="44" t="s">
        <v>1674</v>
      </c>
      <c r="B459" s="44" t="s">
        <v>680</v>
      </c>
      <c r="C459" s="123" t="s">
        <v>808</v>
      </c>
      <c r="D459" s="124" t="s">
        <v>808</v>
      </c>
      <c r="F459" s="129" t="str">
        <f t="shared" si="20"/>
        <v/>
      </c>
      <c r="G459" s="129" t="str">
        <f t="shared" si="21"/>
        <v/>
      </c>
    </row>
    <row r="460" spans="1:7" x14ac:dyDescent="0.3">
      <c r="A460" s="44" t="s">
        <v>1675</v>
      </c>
      <c r="B460" s="44" t="s">
        <v>682</v>
      </c>
      <c r="C460" s="123" t="s">
        <v>808</v>
      </c>
      <c r="D460" s="124" t="s">
        <v>808</v>
      </c>
      <c r="F460" s="129" t="str">
        <f t="shared" si="20"/>
        <v/>
      </c>
      <c r="G460" s="129" t="str">
        <f t="shared" si="21"/>
        <v/>
      </c>
    </row>
    <row r="461" spans="1:7" x14ac:dyDescent="0.3">
      <c r="A461" s="44" t="s">
        <v>1676</v>
      </c>
      <c r="B461" s="44" t="s">
        <v>684</v>
      </c>
      <c r="C461" s="123" t="s">
        <v>808</v>
      </c>
      <c r="D461" s="124" t="s">
        <v>808</v>
      </c>
      <c r="F461" s="129" t="str">
        <f t="shared" si="20"/>
        <v/>
      </c>
      <c r="G461" s="129" t="str">
        <f t="shared" si="21"/>
        <v/>
      </c>
    </row>
    <row r="462" spans="1:7" x14ac:dyDescent="0.3">
      <c r="A462" s="44" t="s">
        <v>1677</v>
      </c>
      <c r="B462" s="44" t="s">
        <v>686</v>
      </c>
      <c r="C462" s="123" t="s">
        <v>808</v>
      </c>
      <c r="D462" s="124" t="s">
        <v>808</v>
      </c>
      <c r="F462" s="129" t="str">
        <f t="shared" si="20"/>
        <v/>
      </c>
      <c r="G462" s="129" t="str">
        <f t="shared" si="21"/>
        <v/>
      </c>
    </row>
    <row r="463" spans="1:7" x14ac:dyDescent="0.3">
      <c r="A463" s="44" t="s">
        <v>1678</v>
      </c>
      <c r="B463" s="44" t="s">
        <v>688</v>
      </c>
      <c r="C463" s="123" t="s">
        <v>808</v>
      </c>
      <c r="D463" s="124" t="s">
        <v>808</v>
      </c>
      <c r="F463" s="129" t="str">
        <f t="shared" si="20"/>
        <v/>
      </c>
      <c r="G463" s="129" t="str">
        <f t="shared" si="21"/>
        <v/>
      </c>
    </row>
    <row r="464" spans="1:7" x14ac:dyDescent="0.3">
      <c r="A464" s="44" t="s">
        <v>1679</v>
      </c>
      <c r="B464" s="44" t="s">
        <v>690</v>
      </c>
      <c r="C464" s="123" t="s">
        <v>808</v>
      </c>
      <c r="D464" s="124" t="s">
        <v>808</v>
      </c>
      <c r="F464" s="129" t="str">
        <f t="shared" si="20"/>
        <v/>
      </c>
      <c r="G464" s="129" t="str">
        <f t="shared" si="21"/>
        <v/>
      </c>
    </row>
    <row r="465" spans="1:7" x14ac:dyDescent="0.3">
      <c r="A465" s="44" t="s">
        <v>1680</v>
      </c>
      <c r="B465" s="70" t="s">
        <v>130</v>
      </c>
      <c r="C465" s="123">
        <f>SUM(C457:C464)</f>
        <v>0</v>
      </c>
      <c r="D465" s="124">
        <f>SUM(D457:D464)</f>
        <v>0</v>
      </c>
      <c r="F465" s="120">
        <f>SUM(F457:F464)</f>
        <v>0</v>
      </c>
      <c r="G465" s="120">
        <f>SUM(G457:G464)</f>
        <v>0</v>
      </c>
    </row>
    <row r="466" spans="1:7" outlineLevel="1" x14ac:dyDescent="0.3">
      <c r="A466" s="44" t="s">
        <v>1681</v>
      </c>
      <c r="B466" s="72" t="s">
        <v>693</v>
      </c>
      <c r="C466" s="123"/>
      <c r="D466" s="124"/>
      <c r="F466" s="129" t="str">
        <f t="shared" si="20"/>
        <v/>
      </c>
      <c r="G466" s="129" t="str">
        <f t="shared" si="21"/>
        <v/>
      </c>
    </row>
    <row r="467" spans="1:7" outlineLevel="1" x14ac:dyDescent="0.3">
      <c r="A467" s="44" t="s">
        <v>1682</v>
      </c>
      <c r="B467" s="72" t="s">
        <v>695</v>
      </c>
      <c r="C467" s="123"/>
      <c r="D467" s="124"/>
      <c r="F467" s="129" t="str">
        <f t="shared" si="20"/>
        <v/>
      </c>
      <c r="G467" s="129" t="str">
        <f t="shared" si="21"/>
        <v/>
      </c>
    </row>
    <row r="468" spans="1:7" outlineLevel="1" x14ac:dyDescent="0.3">
      <c r="A468" s="44" t="s">
        <v>1683</v>
      </c>
      <c r="B468" s="72" t="s">
        <v>697</v>
      </c>
      <c r="C468" s="123"/>
      <c r="D468" s="124"/>
      <c r="F468" s="129" t="str">
        <f t="shared" si="20"/>
        <v/>
      </c>
      <c r="G468" s="129" t="str">
        <f t="shared" si="21"/>
        <v/>
      </c>
    </row>
    <row r="469" spans="1:7" outlineLevel="1" x14ac:dyDescent="0.3">
      <c r="A469" s="44" t="s">
        <v>1684</v>
      </c>
      <c r="B469" s="72" t="s">
        <v>699</v>
      </c>
      <c r="C469" s="123"/>
      <c r="D469" s="124"/>
      <c r="F469" s="129" t="str">
        <f t="shared" si="20"/>
        <v/>
      </c>
      <c r="G469" s="129" t="str">
        <f t="shared" si="21"/>
        <v/>
      </c>
    </row>
    <row r="470" spans="1:7" outlineLevel="1" x14ac:dyDescent="0.3">
      <c r="A470" s="44" t="s">
        <v>1685</v>
      </c>
      <c r="B470" s="72" t="s">
        <v>701</v>
      </c>
      <c r="C470" s="123"/>
      <c r="D470" s="124"/>
      <c r="F470" s="129" t="str">
        <f t="shared" si="20"/>
        <v/>
      </c>
      <c r="G470" s="129" t="str">
        <f t="shared" si="21"/>
        <v/>
      </c>
    </row>
    <row r="471" spans="1:7" outlineLevel="1" x14ac:dyDescent="0.3">
      <c r="A471" s="44" t="s">
        <v>1686</v>
      </c>
      <c r="B471" s="72" t="s">
        <v>703</v>
      </c>
      <c r="C471" s="123"/>
      <c r="D471" s="124"/>
      <c r="F471" s="129" t="str">
        <f t="shared" si="20"/>
        <v/>
      </c>
      <c r="G471" s="129" t="str">
        <f t="shared" si="21"/>
        <v/>
      </c>
    </row>
    <row r="472" spans="1:7" outlineLevel="1" x14ac:dyDescent="0.3">
      <c r="A472" s="44" t="s">
        <v>1687</v>
      </c>
      <c r="B472" s="72"/>
      <c r="F472" s="69"/>
      <c r="G472" s="69"/>
    </row>
    <row r="473" spans="1:7" outlineLevel="1" x14ac:dyDescent="0.3">
      <c r="A473" s="44" t="s">
        <v>1688</v>
      </c>
      <c r="B473" s="72"/>
      <c r="F473" s="69"/>
      <c r="G473" s="69"/>
    </row>
    <row r="474" spans="1:7" outlineLevel="1" x14ac:dyDescent="0.3">
      <c r="A474" s="44" t="s">
        <v>1689</v>
      </c>
      <c r="B474" s="72"/>
      <c r="F474" s="113"/>
      <c r="G474" s="113"/>
    </row>
    <row r="475" spans="1:7" ht="15" customHeight="1" x14ac:dyDescent="0.3">
      <c r="A475" s="63"/>
      <c r="B475" s="63" t="s">
        <v>2006</v>
      </c>
      <c r="C475" s="63" t="s">
        <v>640</v>
      </c>
      <c r="D475" s="63" t="s">
        <v>641</v>
      </c>
      <c r="E475" s="63"/>
      <c r="F475" s="63" t="s">
        <v>472</v>
      </c>
      <c r="G475" s="63" t="s">
        <v>642</v>
      </c>
    </row>
    <row r="476" spans="1:7" x14ac:dyDescent="0.3">
      <c r="A476" s="44" t="s">
        <v>1781</v>
      </c>
      <c r="B476" s="44" t="s">
        <v>673</v>
      </c>
      <c r="C476" s="120">
        <v>0.55034582541770927</v>
      </c>
      <c r="G476" s="44"/>
    </row>
    <row r="477" spans="1:7" x14ac:dyDescent="0.3">
      <c r="G477" s="44"/>
    </row>
    <row r="478" spans="1:7" x14ac:dyDescent="0.3">
      <c r="B478" s="61" t="s">
        <v>674</v>
      </c>
      <c r="G478" s="44"/>
    </row>
    <row r="479" spans="1:7" x14ac:dyDescent="0.3">
      <c r="A479" s="44" t="s">
        <v>1782</v>
      </c>
      <c r="B479" s="44" t="s">
        <v>676</v>
      </c>
      <c r="C479" s="123">
        <v>17434.200560780781</v>
      </c>
      <c r="D479" s="124" t="s">
        <v>808</v>
      </c>
      <c r="F479" s="129">
        <f>IF($C$487=0,"",IF(C479="[Mark as ND1 if not relevant]","",C479/$C$487))</f>
        <v>0.39047447667475738</v>
      </c>
      <c r="G479" s="129" t="str">
        <f>IF($D$487=0,"",IF(D479="[Mark as ND1 if not relevant]","",D479/$D$487))</f>
        <v/>
      </c>
    </row>
    <row r="480" spans="1:7" x14ac:dyDescent="0.3">
      <c r="A480" s="44" t="s">
        <v>1783</v>
      </c>
      <c r="B480" s="44" t="s">
        <v>678</v>
      </c>
      <c r="C480" s="123">
        <v>12259.744540765212</v>
      </c>
      <c r="D480" s="124" t="s">
        <v>808</v>
      </c>
      <c r="F480" s="129">
        <f t="shared" ref="F480:F486" si="22">IF($C$487=0,"",IF(C480="[Mark as ND1 if not relevant]","",C480/$C$487))</f>
        <v>0.27458198137805073</v>
      </c>
      <c r="G480" s="129" t="str">
        <f t="shared" ref="G480:G486" si="23">IF($D$487=0,"",IF(D480="[Mark as ND1 if not relevant]","",D480/$D$487))</f>
        <v/>
      </c>
    </row>
    <row r="481" spans="1:7" x14ac:dyDescent="0.3">
      <c r="A481" s="44" t="s">
        <v>1784</v>
      </c>
      <c r="B481" s="44" t="s">
        <v>680</v>
      </c>
      <c r="C481" s="123">
        <v>11115.571542962582</v>
      </c>
      <c r="D481" s="124" t="s">
        <v>808</v>
      </c>
      <c r="F481" s="129">
        <f t="shared" si="22"/>
        <v>0.24895589367848592</v>
      </c>
      <c r="G481" s="129" t="str">
        <f t="shared" si="23"/>
        <v/>
      </c>
    </row>
    <row r="482" spans="1:7" x14ac:dyDescent="0.3">
      <c r="A482" s="44" t="s">
        <v>1785</v>
      </c>
      <c r="B482" s="44" t="s">
        <v>682</v>
      </c>
      <c r="C482" s="123">
        <v>2852.5727123828287</v>
      </c>
      <c r="D482" s="124" t="s">
        <v>808</v>
      </c>
      <c r="F482" s="129">
        <f t="shared" si="22"/>
        <v>6.3889183399097882E-2</v>
      </c>
      <c r="G482" s="129" t="str">
        <f t="shared" si="23"/>
        <v/>
      </c>
    </row>
    <row r="483" spans="1:7" x14ac:dyDescent="0.3">
      <c r="A483" s="44" t="s">
        <v>1786</v>
      </c>
      <c r="B483" s="44" t="s">
        <v>684</v>
      </c>
      <c r="C483" s="123">
        <v>386.25596686852782</v>
      </c>
      <c r="D483" s="124" t="s">
        <v>808</v>
      </c>
      <c r="F483" s="129">
        <f t="shared" si="22"/>
        <v>8.6509901041735126E-3</v>
      </c>
      <c r="G483" s="129" t="str">
        <f t="shared" si="23"/>
        <v/>
      </c>
    </row>
    <row r="484" spans="1:7" x14ac:dyDescent="0.3">
      <c r="A484" s="44" t="s">
        <v>1787</v>
      </c>
      <c r="B484" s="44" t="s">
        <v>686</v>
      </c>
      <c r="C484" s="123">
        <v>193.64607965073463</v>
      </c>
      <c r="D484" s="124" t="s">
        <v>808</v>
      </c>
      <c r="F484" s="129">
        <f t="shared" si="22"/>
        <v>4.3370988734543195E-3</v>
      </c>
      <c r="G484" s="129" t="str">
        <f t="shared" si="23"/>
        <v/>
      </c>
    </row>
    <row r="485" spans="1:7" x14ac:dyDescent="0.3">
      <c r="A485" s="44" t="s">
        <v>1788</v>
      </c>
      <c r="B485" s="44" t="s">
        <v>688</v>
      </c>
      <c r="C485" s="123">
        <v>119.61848016666559</v>
      </c>
      <c r="D485" s="124" t="s">
        <v>808</v>
      </c>
      <c r="F485" s="129">
        <f t="shared" si="22"/>
        <v>2.679099811939803E-3</v>
      </c>
      <c r="G485" s="129" t="str">
        <f t="shared" si="23"/>
        <v/>
      </c>
    </row>
    <row r="486" spans="1:7" x14ac:dyDescent="0.3">
      <c r="A486" s="44" t="s">
        <v>1789</v>
      </c>
      <c r="B486" s="44" t="s">
        <v>690</v>
      </c>
      <c r="C486" s="123">
        <v>287.1484917426958</v>
      </c>
      <c r="D486" s="124" t="s">
        <v>808</v>
      </c>
      <c r="F486" s="129">
        <f t="shared" si="22"/>
        <v>6.4312760800403239E-3</v>
      </c>
      <c r="G486" s="129" t="str">
        <f t="shared" si="23"/>
        <v/>
      </c>
    </row>
    <row r="487" spans="1:7" x14ac:dyDescent="0.3">
      <c r="A487" s="44" t="s">
        <v>1790</v>
      </c>
      <c r="B487" s="70" t="s">
        <v>130</v>
      </c>
      <c r="C487" s="123">
        <f>SUM(C479:C486)</f>
        <v>44648.758375320031</v>
      </c>
      <c r="D487" s="124">
        <f>SUM(D479:D486)</f>
        <v>0</v>
      </c>
      <c r="F487" s="120">
        <f>SUM(F479:F486)</f>
        <v>0.99999999999999989</v>
      </c>
      <c r="G487" s="120">
        <f>SUM(G479:G486)</f>
        <v>0</v>
      </c>
    </row>
    <row r="488" spans="1:7" outlineLevel="1" x14ac:dyDescent="0.3">
      <c r="A488" s="44" t="s">
        <v>1791</v>
      </c>
      <c r="B488" s="72" t="s">
        <v>693</v>
      </c>
      <c r="C488" s="123"/>
      <c r="D488" s="124"/>
      <c r="F488" s="129">
        <f t="shared" ref="F488:F493" si="24">IF($C$487=0,"",IF(C488="[for completion]","",C488/$C$487))</f>
        <v>0</v>
      </c>
      <c r="G488" s="129" t="str">
        <f t="shared" ref="G488:G493" si="25">IF($D$487=0,"",IF(D488="[for completion]","",D488/$D$487))</f>
        <v/>
      </c>
    </row>
    <row r="489" spans="1:7" outlineLevel="1" x14ac:dyDescent="0.3">
      <c r="A489" s="44" t="s">
        <v>1792</v>
      </c>
      <c r="B489" s="72" t="s">
        <v>695</v>
      </c>
      <c r="C489" s="123"/>
      <c r="D489" s="124"/>
      <c r="F489" s="129">
        <f t="shared" si="24"/>
        <v>0</v>
      </c>
      <c r="G489" s="129" t="str">
        <f t="shared" si="25"/>
        <v/>
      </c>
    </row>
    <row r="490" spans="1:7" outlineLevel="1" x14ac:dyDescent="0.3">
      <c r="A490" s="44" t="s">
        <v>1793</v>
      </c>
      <c r="B490" s="72" t="s">
        <v>697</v>
      </c>
      <c r="C490" s="123"/>
      <c r="D490" s="124"/>
      <c r="F490" s="129">
        <f t="shared" si="24"/>
        <v>0</v>
      </c>
      <c r="G490" s="129" t="str">
        <f t="shared" si="25"/>
        <v/>
      </c>
    </row>
    <row r="491" spans="1:7" outlineLevel="1" x14ac:dyDescent="0.3">
      <c r="A491" s="44" t="s">
        <v>1794</v>
      </c>
      <c r="B491" s="72" t="s">
        <v>699</v>
      </c>
      <c r="C491" s="123"/>
      <c r="D491" s="124"/>
      <c r="F491" s="129">
        <f t="shared" si="24"/>
        <v>0</v>
      </c>
      <c r="G491" s="129" t="str">
        <f t="shared" si="25"/>
        <v/>
      </c>
    </row>
    <row r="492" spans="1:7" outlineLevel="1" x14ac:dyDescent="0.3">
      <c r="A492" s="44" t="s">
        <v>1795</v>
      </c>
      <c r="B492" s="72" t="s">
        <v>701</v>
      </c>
      <c r="C492" s="123"/>
      <c r="D492" s="124"/>
      <c r="F492" s="129">
        <f t="shared" si="24"/>
        <v>0</v>
      </c>
      <c r="G492" s="129" t="str">
        <f t="shared" si="25"/>
        <v/>
      </c>
    </row>
    <row r="493" spans="1:7" outlineLevel="1" x14ac:dyDescent="0.3">
      <c r="A493" s="44" t="s">
        <v>1796</v>
      </c>
      <c r="B493" s="72" t="s">
        <v>703</v>
      </c>
      <c r="C493" s="123"/>
      <c r="D493" s="124"/>
      <c r="F493" s="129">
        <f t="shared" si="24"/>
        <v>0</v>
      </c>
      <c r="G493" s="129" t="str">
        <f t="shared" si="25"/>
        <v/>
      </c>
    </row>
    <row r="494" spans="1:7" outlineLevel="1" x14ac:dyDescent="0.3">
      <c r="A494" s="44" t="s">
        <v>1797</v>
      </c>
      <c r="B494" s="72"/>
      <c r="F494" s="129"/>
      <c r="G494" s="129"/>
    </row>
    <row r="495" spans="1:7" outlineLevel="1" x14ac:dyDescent="0.3">
      <c r="A495" s="44" t="s">
        <v>1798</v>
      </c>
      <c r="B495" s="72"/>
      <c r="F495" s="129"/>
      <c r="G495" s="129"/>
    </row>
    <row r="496" spans="1:7" outlineLevel="1" x14ac:dyDescent="0.3">
      <c r="A496" s="44" t="s">
        <v>1799</v>
      </c>
      <c r="B496" s="72"/>
      <c r="F496" s="129"/>
      <c r="G496" s="120"/>
    </row>
    <row r="497" spans="1:7" ht="15" customHeight="1" x14ac:dyDescent="0.3">
      <c r="A497" s="63"/>
      <c r="B497" s="63" t="s">
        <v>2007</v>
      </c>
      <c r="C497" s="63" t="s">
        <v>760</v>
      </c>
      <c r="D497" s="63"/>
      <c r="E497" s="63"/>
      <c r="F497" s="63"/>
      <c r="G497" s="66"/>
    </row>
    <row r="498" spans="1:7" x14ac:dyDescent="0.3">
      <c r="A498" s="44" t="s">
        <v>2065</v>
      </c>
      <c r="B498" s="61" t="s">
        <v>761</v>
      </c>
      <c r="C498" s="120">
        <v>6.5588777150101502E-2</v>
      </c>
      <c r="G498" s="44"/>
    </row>
    <row r="499" spans="1:7" x14ac:dyDescent="0.3">
      <c r="A499" s="44" t="s">
        <v>2066</v>
      </c>
      <c r="B499" s="61" t="s">
        <v>762</v>
      </c>
      <c r="C499" s="120">
        <v>0.28343885435791294</v>
      </c>
      <c r="G499" s="44"/>
    </row>
    <row r="500" spans="1:7" x14ac:dyDescent="0.3">
      <c r="A500" s="44" t="s">
        <v>2067</v>
      </c>
      <c r="B500" s="61" t="s">
        <v>763</v>
      </c>
      <c r="C500" s="120">
        <v>1.2416507958182948E-2</v>
      </c>
      <c r="G500" s="44"/>
    </row>
    <row r="501" spans="1:7" x14ac:dyDescent="0.3">
      <c r="A501" s="44" t="s">
        <v>2068</v>
      </c>
      <c r="B501" s="61" t="s">
        <v>764</v>
      </c>
      <c r="C501" s="120">
        <v>0</v>
      </c>
      <c r="G501" s="44"/>
    </row>
    <row r="502" spans="1:7" x14ac:dyDescent="0.3">
      <c r="A502" s="44" t="s">
        <v>2069</v>
      </c>
      <c r="B502" s="61" t="s">
        <v>765</v>
      </c>
      <c r="C502" s="120">
        <v>0.1624655840350431</v>
      </c>
      <c r="G502" s="44"/>
    </row>
    <row r="503" spans="1:7" x14ac:dyDescent="0.3">
      <c r="A503" s="44" t="s">
        <v>2070</v>
      </c>
      <c r="B503" s="61" t="s">
        <v>766</v>
      </c>
      <c r="C503" s="120">
        <v>0.39697926643447301</v>
      </c>
      <c r="G503" s="44"/>
    </row>
    <row r="504" spans="1:7" x14ac:dyDescent="0.3">
      <c r="A504" s="44" t="s">
        <v>2071</v>
      </c>
      <c r="B504" s="61" t="s">
        <v>767</v>
      </c>
      <c r="C504" s="120">
        <v>9.1688899618400741E-3</v>
      </c>
      <c r="G504" s="44"/>
    </row>
    <row r="505" spans="1:7" x14ac:dyDescent="0.3">
      <c r="A505" s="44" t="s">
        <v>2072</v>
      </c>
      <c r="B505" s="61" t="s">
        <v>1814</v>
      </c>
      <c r="C505" s="120">
        <v>0</v>
      </c>
      <c r="G505" s="44"/>
    </row>
    <row r="506" spans="1:7" x14ac:dyDescent="0.3">
      <c r="A506" s="44" t="s">
        <v>2073</v>
      </c>
      <c r="B506" s="61" t="s">
        <v>1815</v>
      </c>
      <c r="C506" s="120">
        <v>5.8957616250990816E-2</v>
      </c>
      <c r="G506" s="44"/>
    </row>
    <row r="507" spans="1:7" x14ac:dyDescent="0.3">
      <c r="A507" s="44" t="s">
        <v>2074</v>
      </c>
      <c r="B507" s="61" t="s">
        <v>1816</v>
      </c>
      <c r="C507" s="120">
        <v>0</v>
      </c>
      <c r="G507" s="44"/>
    </row>
    <row r="508" spans="1:7" x14ac:dyDescent="0.3">
      <c r="A508" s="44" t="s">
        <v>2075</v>
      </c>
      <c r="B508" s="61" t="s">
        <v>768</v>
      </c>
      <c r="C508" s="120">
        <v>3.8472997450498256E-4</v>
      </c>
      <c r="G508" s="44"/>
    </row>
    <row r="509" spans="1:7" x14ac:dyDescent="0.3">
      <c r="A509" s="44" t="s">
        <v>2076</v>
      </c>
      <c r="B509" s="61" t="s">
        <v>769</v>
      </c>
      <c r="C509" s="120">
        <v>0</v>
      </c>
      <c r="G509" s="44"/>
    </row>
    <row r="510" spans="1:7" x14ac:dyDescent="0.3">
      <c r="A510" s="44" t="s">
        <v>2077</v>
      </c>
      <c r="B510" s="61" t="s">
        <v>128</v>
      </c>
      <c r="C510" s="120">
        <f>C511</f>
        <v>1.0599773876954334E-2</v>
      </c>
      <c r="G510" s="44"/>
    </row>
    <row r="511" spans="1:7" outlineLevel="1" x14ac:dyDescent="0.3">
      <c r="A511" s="44" t="s">
        <v>2078</v>
      </c>
      <c r="B511" s="72" t="s">
        <v>1817</v>
      </c>
      <c r="C511" s="120">
        <v>1.0599773876954334E-2</v>
      </c>
      <c r="G511" s="44"/>
    </row>
    <row r="512" spans="1:7" outlineLevel="1" x14ac:dyDescent="0.3">
      <c r="A512" s="44" t="s">
        <v>2079</v>
      </c>
      <c r="B512" s="72" t="s">
        <v>132</v>
      </c>
      <c r="C512" s="120"/>
      <c r="G512" s="44"/>
    </row>
    <row r="513" spans="1:7" outlineLevel="1" x14ac:dyDescent="0.3">
      <c r="A513" s="44" t="s">
        <v>2080</v>
      </c>
      <c r="B513" s="72" t="s">
        <v>132</v>
      </c>
      <c r="C513" s="120"/>
      <c r="G513" s="44"/>
    </row>
    <row r="514" spans="1:7" outlineLevel="1" x14ac:dyDescent="0.3">
      <c r="A514" s="44" t="s">
        <v>2081</v>
      </c>
      <c r="B514" s="72" t="s">
        <v>132</v>
      </c>
      <c r="C514" s="120"/>
      <c r="G514" s="44"/>
    </row>
    <row r="515" spans="1:7" outlineLevel="1" x14ac:dyDescent="0.3">
      <c r="A515" s="44" t="s">
        <v>2082</v>
      </c>
      <c r="B515" s="72" t="s">
        <v>132</v>
      </c>
      <c r="C515" s="120"/>
      <c r="G515" s="44"/>
    </row>
    <row r="516" spans="1:7" outlineLevel="1" x14ac:dyDescent="0.3">
      <c r="A516" s="44" t="s">
        <v>2083</v>
      </c>
      <c r="B516" s="72" t="s">
        <v>132</v>
      </c>
      <c r="C516" s="120"/>
      <c r="G516" s="44"/>
    </row>
    <row r="517" spans="1:7" outlineLevel="1" x14ac:dyDescent="0.3">
      <c r="A517" s="44" t="s">
        <v>2084</v>
      </c>
      <c r="B517" s="72" t="s">
        <v>132</v>
      </c>
      <c r="C517" s="120"/>
      <c r="G517" s="44"/>
    </row>
    <row r="518" spans="1:7" outlineLevel="1" x14ac:dyDescent="0.3">
      <c r="A518" s="44" t="s">
        <v>2085</v>
      </c>
      <c r="B518" s="72" t="s">
        <v>132</v>
      </c>
      <c r="C518" s="120"/>
      <c r="G518" s="44"/>
    </row>
    <row r="519" spans="1:7" outlineLevel="1" x14ac:dyDescent="0.3">
      <c r="A519" s="44" t="s">
        <v>2086</v>
      </c>
      <c r="B519" s="72" t="s">
        <v>132</v>
      </c>
      <c r="C519" s="120"/>
      <c r="G519" s="44"/>
    </row>
    <row r="520" spans="1:7" outlineLevel="1" x14ac:dyDescent="0.3">
      <c r="A520" s="44" t="s">
        <v>2087</v>
      </c>
      <c r="B520" s="72" t="s">
        <v>132</v>
      </c>
      <c r="C520" s="120"/>
      <c r="G520" s="44"/>
    </row>
    <row r="521" spans="1:7" outlineLevel="1" x14ac:dyDescent="0.3">
      <c r="A521" s="44" t="s">
        <v>2088</v>
      </c>
      <c r="B521" s="72" t="s">
        <v>132</v>
      </c>
      <c r="C521" s="120"/>
      <c r="G521" s="44"/>
    </row>
    <row r="522" spans="1:7" outlineLevel="1" x14ac:dyDescent="0.3">
      <c r="A522" s="44" t="s">
        <v>2089</v>
      </c>
      <c r="B522" s="72" t="s">
        <v>132</v>
      </c>
      <c r="C522" s="120"/>
    </row>
    <row r="523" spans="1:7" outlineLevel="1" x14ac:dyDescent="0.3">
      <c r="A523" s="44" t="s">
        <v>2090</v>
      </c>
      <c r="B523" s="72" t="s">
        <v>132</v>
      </c>
      <c r="C523" s="120"/>
    </row>
    <row r="524" spans="1:7" outlineLevel="1" x14ac:dyDescent="0.3">
      <c r="A524" s="44" t="s">
        <v>2091</v>
      </c>
      <c r="B524" s="72" t="s">
        <v>132</v>
      </c>
      <c r="C524" s="120"/>
    </row>
    <row r="525" spans="1:7" customFormat="1" x14ac:dyDescent="0.3">
      <c r="A525" s="128"/>
      <c r="B525" s="128" t="s">
        <v>2092</v>
      </c>
      <c r="C525" s="63" t="s">
        <v>98</v>
      </c>
      <c r="D525" s="63" t="s">
        <v>1247</v>
      </c>
      <c r="E525" s="63"/>
      <c r="F525" s="63" t="s">
        <v>472</v>
      </c>
      <c r="G525" s="63" t="s">
        <v>1556</v>
      </c>
    </row>
    <row r="526" spans="1:7" customFormat="1" x14ac:dyDescent="0.3">
      <c r="A526" s="44" t="s">
        <v>2158</v>
      </c>
      <c r="B526" s="61" t="s">
        <v>2392</v>
      </c>
      <c r="C526" s="123">
        <v>1692.7073379800006</v>
      </c>
      <c r="D526" s="124">
        <v>188</v>
      </c>
      <c r="E526" s="50"/>
      <c r="F526" s="129">
        <f>IF($C$544=0,"",IF(C526="[for completion]","",IF(C526="","",C526/$C$544)))</f>
        <v>3.7890355985169204E-2</v>
      </c>
      <c r="G526" s="129">
        <f>IF($D$544=0,"",IF(D526="[for completion]","",IF(D526="","",D526/$D$544)))</f>
        <v>2.9393370856785492E-2</v>
      </c>
    </row>
    <row r="527" spans="1:7" customFormat="1" x14ac:dyDescent="0.3">
      <c r="A527" s="44" t="s">
        <v>2159</v>
      </c>
      <c r="B527" s="61" t="s">
        <v>2393</v>
      </c>
      <c r="C527" s="123">
        <v>1131.8136667399997</v>
      </c>
      <c r="D527" s="124">
        <v>135</v>
      </c>
      <c r="E527" s="50"/>
      <c r="F527" s="129">
        <f t="shared" ref="F527:F543" si="26">IF($C$544=0,"",IF(C527="[for completion]","",IF(C527="","",C527/$C$544)))</f>
        <v>2.5335048640384009E-2</v>
      </c>
      <c r="G527" s="129">
        <f t="shared" ref="G527:G543" si="27">IF($D$544=0,"",IF(D527="[for completion]","",IF(D527="","",D527/$D$544)))</f>
        <v>2.1106941838649154E-2</v>
      </c>
    </row>
    <row r="528" spans="1:7" customFormat="1" x14ac:dyDescent="0.3">
      <c r="A528" s="44" t="s">
        <v>2160</v>
      </c>
      <c r="B528" s="61" t="s">
        <v>2394</v>
      </c>
      <c r="C528" s="123">
        <v>2693.7700687600018</v>
      </c>
      <c r="D528" s="124">
        <v>355</v>
      </c>
      <c r="E528" s="50"/>
      <c r="F528" s="129">
        <f t="shared" si="26"/>
        <v>6.0298614271568851E-2</v>
      </c>
      <c r="G528" s="129">
        <f t="shared" si="27"/>
        <v>5.5503439649781112E-2</v>
      </c>
    </row>
    <row r="529" spans="1:7" customFormat="1" x14ac:dyDescent="0.3">
      <c r="A529" s="44" t="s">
        <v>2161</v>
      </c>
      <c r="B529" s="61" t="s">
        <v>2395</v>
      </c>
      <c r="C529" s="123">
        <v>1466.4686782700014</v>
      </c>
      <c r="D529" s="124">
        <v>271</v>
      </c>
      <c r="E529" s="50"/>
      <c r="F529" s="129">
        <f t="shared" si="26"/>
        <v>3.2826123579673058E-2</v>
      </c>
      <c r="G529" s="129">
        <f t="shared" si="27"/>
        <v>4.2370231394621635E-2</v>
      </c>
    </row>
    <row r="530" spans="1:7" customFormat="1" x14ac:dyDescent="0.3">
      <c r="A530" s="44" t="s">
        <v>2162</v>
      </c>
      <c r="B530" s="61" t="s">
        <v>2396</v>
      </c>
      <c r="C530" s="123">
        <v>853.50226902999998</v>
      </c>
      <c r="D530" s="124">
        <v>141</v>
      </c>
      <c r="E530" s="50"/>
      <c r="F530" s="129">
        <f t="shared" si="26"/>
        <v>1.9105195613016504E-2</v>
      </c>
      <c r="G530" s="129">
        <f t="shared" si="27"/>
        <v>2.2045028142589119E-2</v>
      </c>
    </row>
    <row r="531" spans="1:7" customFormat="1" x14ac:dyDescent="0.3">
      <c r="A531" s="44" t="s">
        <v>2163</v>
      </c>
      <c r="B531" s="61" t="s">
        <v>2397</v>
      </c>
      <c r="C531" s="123">
        <v>260.74051214000002</v>
      </c>
      <c r="D531" s="124">
        <v>67</v>
      </c>
      <c r="E531" s="50"/>
      <c r="F531" s="129">
        <f t="shared" si="26"/>
        <v>5.8365380731023094E-3</v>
      </c>
      <c r="G531" s="129">
        <f t="shared" si="27"/>
        <v>1.0475297060662914E-2</v>
      </c>
    </row>
    <row r="532" spans="1:7" customFormat="1" x14ac:dyDescent="0.3">
      <c r="A532" s="44" t="s">
        <v>2164</v>
      </c>
      <c r="B532" s="61" t="s">
        <v>2398</v>
      </c>
      <c r="C532" s="123">
        <v>296.07042352000008</v>
      </c>
      <c r="D532" s="124">
        <v>78</v>
      </c>
      <c r="E532" s="50"/>
      <c r="F532" s="129">
        <f t="shared" si="26"/>
        <v>6.6273794011195803E-3</v>
      </c>
      <c r="G532" s="129">
        <f t="shared" si="27"/>
        <v>1.2195121951219513E-2</v>
      </c>
    </row>
    <row r="533" spans="1:7" customFormat="1" x14ac:dyDescent="0.3">
      <c r="A533" s="44" t="s">
        <v>2165</v>
      </c>
      <c r="B533" s="61" t="s">
        <v>2399</v>
      </c>
      <c r="C533" s="123">
        <v>1949.5304188799998</v>
      </c>
      <c r="D533" s="124">
        <v>142</v>
      </c>
      <c r="E533" s="50"/>
      <c r="F533" s="129">
        <f t="shared" si="26"/>
        <v>4.3639204437685243E-2</v>
      </c>
      <c r="G533" s="129">
        <f t="shared" si="27"/>
        <v>2.2201375859912446E-2</v>
      </c>
    </row>
    <row r="534" spans="1:7" customFormat="1" x14ac:dyDescent="0.3">
      <c r="A534" s="44" t="s">
        <v>2166</v>
      </c>
      <c r="B534" s="61" t="s">
        <v>2400</v>
      </c>
      <c r="C534" s="123">
        <v>1667.2783684900012</v>
      </c>
      <c r="D534" s="124">
        <v>108</v>
      </c>
      <c r="E534" s="50"/>
      <c r="F534" s="129">
        <f t="shared" si="26"/>
        <v>3.7321141990113271E-2</v>
      </c>
      <c r="G534" s="129">
        <f t="shared" si="27"/>
        <v>1.6885553470919325E-2</v>
      </c>
    </row>
    <row r="535" spans="1:7" customFormat="1" x14ac:dyDescent="0.3">
      <c r="A535" s="44" t="s">
        <v>2167</v>
      </c>
      <c r="B535" s="61" t="s">
        <v>2401</v>
      </c>
      <c r="C535" s="123">
        <v>6196.3323734100013</v>
      </c>
      <c r="D535" s="124">
        <v>709</v>
      </c>
      <c r="E535" s="50"/>
      <c r="F535" s="129">
        <f t="shared" si="26"/>
        <v>0.13870161377755383</v>
      </c>
      <c r="G535" s="129">
        <f t="shared" si="27"/>
        <v>0.1108505315822389</v>
      </c>
    </row>
    <row r="536" spans="1:7" customFormat="1" x14ac:dyDescent="0.3">
      <c r="A536" s="44" t="s">
        <v>2168</v>
      </c>
      <c r="B536" s="61" t="s">
        <v>2402</v>
      </c>
      <c r="C536" s="123">
        <v>8598.6970983900028</v>
      </c>
      <c r="D536" s="124">
        <v>1159</v>
      </c>
      <c r="E536" s="50"/>
      <c r="F536" s="129">
        <f t="shared" si="26"/>
        <v>0.19247727398372519</v>
      </c>
      <c r="G536" s="129">
        <f t="shared" si="27"/>
        <v>0.1812070043777361</v>
      </c>
    </row>
    <row r="537" spans="1:7" customFormat="1" x14ac:dyDescent="0.3">
      <c r="A537" s="44" t="s">
        <v>2169</v>
      </c>
      <c r="B537" s="61" t="s">
        <v>2403</v>
      </c>
      <c r="C537" s="123">
        <v>7034.387573279987</v>
      </c>
      <c r="D537" s="124">
        <v>1303</v>
      </c>
      <c r="E537" s="50"/>
      <c r="F537" s="129">
        <f t="shared" si="26"/>
        <v>0.15746103494021618</v>
      </c>
      <c r="G537" s="129">
        <f t="shared" si="27"/>
        <v>0.20372107567229519</v>
      </c>
    </row>
    <row r="538" spans="1:7" customFormat="1" x14ac:dyDescent="0.3">
      <c r="A538" s="44" t="s">
        <v>2170</v>
      </c>
      <c r="B538" s="61" t="s">
        <v>2404</v>
      </c>
      <c r="C538" s="123">
        <v>4861.5491982900012</v>
      </c>
      <c r="D538" s="124">
        <v>841</v>
      </c>
      <c r="E538" s="50"/>
      <c r="F538" s="129">
        <f t="shared" si="26"/>
        <v>0.10882320034273903</v>
      </c>
      <c r="G538" s="129">
        <f t="shared" si="27"/>
        <v>0.13148843026891807</v>
      </c>
    </row>
    <row r="539" spans="1:7" customFormat="1" x14ac:dyDescent="0.3">
      <c r="A539" s="44" t="s">
        <v>2171</v>
      </c>
      <c r="B539" s="61" t="s">
        <v>2405</v>
      </c>
      <c r="C539" s="123">
        <v>15.796855689999999</v>
      </c>
      <c r="D539" s="124">
        <v>2</v>
      </c>
      <c r="E539" s="50"/>
      <c r="F539" s="129">
        <f t="shared" si="26"/>
        <v>3.5360423630863795E-4</v>
      </c>
      <c r="G539" s="129">
        <f t="shared" si="27"/>
        <v>3.1269543464665416E-4</v>
      </c>
    </row>
    <row r="540" spans="1:7" customFormat="1" x14ac:dyDescent="0.3">
      <c r="A540" s="44" t="s">
        <v>2172</v>
      </c>
      <c r="B540" s="61"/>
      <c r="C540" s="123"/>
      <c r="D540" s="124"/>
      <c r="E540" s="50"/>
      <c r="F540" s="129" t="str">
        <f t="shared" si="26"/>
        <v/>
      </c>
      <c r="G540" s="129" t="str">
        <f t="shared" si="27"/>
        <v/>
      </c>
    </row>
    <row r="541" spans="1:7" customFormat="1" x14ac:dyDescent="0.3">
      <c r="A541" s="44" t="s">
        <v>2173</v>
      </c>
      <c r="B541" s="61"/>
      <c r="C541" s="123"/>
      <c r="D541" s="124"/>
      <c r="E541" s="50"/>
      <c r="F541" s="129" t="str">
        <f t="shared" si="26"/>
        <v/>
      </c>
      <c r="G541" s="129" t="str">
        <f t="shared" si="27"/>
        <v/>
      </c>
    </row>
    <row r="542" spans="1:7" customFormat="1" x14ac:dyDescent="0.3">
      <c r="A542" s="44" t="s">
        <v>2174</v>
      </c>
      <c r="B542" s="61"/>
      <c r="C542" s="123"/>
      <c r="D542" s="124"/>
      <c r="E542" s="50"/>
      <c r="F542" s="129" t="str">
        <f t="shared" si="26"/>
        <v/>
      </c>
      <c r="G542" s="129" t="str">
        <f t="shared" si="27"/>
        <v/>
      </c>
    </row>
    <row r="543" spans="1:7" customFormat="1" x14ac:dyDescent="0.3">
      <c r="A543" s="44" t="s">
        <v>2175</v>
      </c>
      <c r="B543" s="61" t="s">
        <v>1639</v>
      </c>
      <c r="C543" s="123">
        <f>C585-C526-C527-C528-C529-C530-C531-C532-C533-C534-C535-C536-C537-C538-C539</f>
        <v>5955.1855809599938</v>
      </c>
      <c r="D543" s="123">
        <f>D585-D526-D527-D528-D529-D530-D531-D532-D533-D534-D535-D536-D537-D538-D539</f>
        <v>897</v>
      </c>
      <c r="E543" s="50"/>
      <c r="F543" s="129">
        <f t="shared" si="26"/>
        <v>0.13330367072762511</v>
      </c>
      <c r="G543" s="129">
        <f t="shared" si="27"/>
        <v>0.1402439024390244</v>
      </c>
    </row>
    <row r="544" spans="1:7" customFormat="1" x14ac:dyDescent="0.3">
      <c r="A544" s="44" t="s">
        <v>2176</v>
      </c>
      <c r="B544" s="61" t="s">
        <v>130</v>
      </c>
      <c r="C544" s="123">
        <f>SUM(C526:C543)</f>
        <v>44673.83042382999</v>
      </c>
      <c r="D544" s="124">
        <f>SUM(D526:D543)</f>
        <v>6396</v>
      </c>
      <c r="E544" s="50"/>
      <c r="F544" s="120">
        <f>SUM(F526:F543)</f>
        <v>1</v>
      </c>
      <c r="G544" s="120">
        <f>SUM(G526:G543)</f>
        <v>1</v>
      </c>
    </row>
    <row r="545" spans="1:7" customFormat="1" x14ac:dyDescent="0.3">
      <c r="A545" s="44" t="s">
        <v>2177</v>
      </c>
      <c r="B545" s="61"/>
      <c r="C545" s="44"/>
      <c r="D545" s="44"/>
      <c r="E545" s="50"/>
      <c r="F545" s="50"/>
      <c r="G545" s="50"/>
    </row>
    <row r="546" spans="1:7" customFormat="1" x14ac:dyDescent="0.3">
      <c r="A546" s="44" t="s">
        <v>2178</v>
      </c>
      <c r="B546" s="61"/>
      <c r="C546" s="44"/>
      <c r="D546" s="44"/>
      <c r="E546" s="50"/>
      <c r="F546" s="50"/>
      <c r="G546" s="50"/>
    </row>
    <row r="547" spans="1:7" customFormat="1" x14ac:dyDescent="0.3">
      <c r="A547" s="44" t="s">
        <v>2179</v>
      </c>
      <c r="B547" s="61"/>
      <c r="C547" s="44"/>
      <c r="D547" s="44"/>
      <c r="E547" s="50"/>
      <c r="F547" s="50"/>
      <c r="G547" s="50"/>
    </row>
    <row r="548" spans="1:7" customFormat="1" x14ac:dyDescent="0.3">
      <c r="A548" s="128"/>
      <c r="B548" s="128" t="s">
        <v>2093</v>
      </c>
      <c r="C548" s="63" t="s">
        <v>98</v>
      </c>
      <c r="D548" s="63" t="s">
        <v>1247</v>
      </c>
      <c r="E548" s="63"/>
      <c r="F548" s="63" t="s">
        <v>472</v>
      </c>
      <c r="G548" s="63" t="s">
        <v>1556</v>
      </c>
    </row>
    <row r="549" spans="1:7" customFormat="1" x14ac:dyDescent="0.3">
      <c r="A549" s="44" t="s">
        <v>2180</v>
      </c>
      <c r="B549" s="61" t="s">
        <v>2406</v>
      </c>
      <c r="C549" s="123">
        <v>1692.7073379800006</v>
      </c>
      <c r="D549" s="124">
        <v>188</v>
      </c>
      <c r="E549" s="50"/>
      <c r="F549" s="129">
        <f>IF($C$567=0,"",IF(C549="[for completion]","",IF(C549="","",C549/$C$567)))</f>
        <v>3.7890355985169204E-2</v>
      </c>
      <c r="G549" s="129">
        <f>IF($D$567=0,"",IF(D549="[for completion]","",IF(D549="","",D549/$D$567)))</f>
        <v>2.9393370856785492E-2</v>
      </c>
    </row>
    <row r="550" spans="1:7" customFormat="1" x14ac:dyDescent="0.3">
      <c r="A550" s="44" t="s">
        <v>2181</v>
      </c>
      <c r="B550" s="61" t="s">
        <v>2407</v>
      </c>
      <c r="C550" s="123">
        <v>1131.8136667399997</v>
      </c>
      <c r="D550" s="124">
        <v>135</v>
      </c>
      <c r="E550" s="50"/>
      <c r="F550" s="129">
        <f t="shared" ref="F550:F566" si="28">IF($C$567=0,"",IF(C550="[for completion]","",IF(C550="","",C550/$C$567)))</f>
        <v>2.5335048640384009E-2</v>
      </c>
      <c r="G550" s="129">
        <f t="shared" ref="G550:G566" si="29">IF($D$567=0,"",IF(D550="[for completion]","",IF(D550="","",D550/$D$567)))</f>
        <v>2.1106941838649154E-2</v>
      </c>
    </row>
    <row r="551" spans="1:7" customFormat="1" x14ac:dyDescent="0.3">
      <c r="A551" s="44" t="s">
        <v>2182</v>
      </c>
      <c r="B551" s="61" t="s">
        <v>2408</v>
      </c>
      <c r="C551" s="123">
        <v>2693.7700687600018</v>
      </c>
      <c r="D551" s="124">
        <v>355</v>
      </c>
      <c r="E551" s="50"/>
      <c r="F551" s="129">
        <f t="shared" si="28"/>
        <v>6.0298614271568851E-2</v>
      </c>
      <c r="G551" s="129">
        <f t="shared" si="29"/>
        <v>5.5503439649781112E-2</v>
      </c>
    </row>
    <row r="552" spans="1:7" customFormat="1" x14ac:dyDescent="0.3">
      <c r="A552" s="44" t="s">
        <v>2183</v>
      </c>
      <c r="B552" s="61" t="s">
        <v>2409</v>
      </c>
      <c r="C552" s="123">
        <v>1466.4686782700014</v>
      </c>
      <c r="D552" s="124">
        <v>271</v>
      </c>
      <c r="E552" s="50"/>
      <c r="F552" s="129">
        <f t="shared" si="28"/>
        <v>3.2826123579673058E-2</v>
      </c>
      <c r="G552" s="129">
        <f t="shared" si="29"/>
        <v>4.2370231394621635E-2</v>
      </c>
    </row>
    <row r="553" spans="1:7" customFormat="1" x14ac:dyDescent="0.3">
      <c r="A553" s="44" t="s">
        <v>2184</v>
      </c>
      <c r="B553" s="61" t="s">
        <v>2410</v>
      </c>
      <c r="C553" s="123">
        <v>853.50226902999998</v>
      </c>
      <c r="D553" s="124">
        <v>141</v>
      </c>
      <c r="E553" s="50"/>
      <c r="F553" s="129">
        <f t="shared" si="28"/>
        <v>1.9105195613016504E-2</v>
      </c>
      <c r="G553" s="129">
        <f t="shared" si="29"/>
        <v>2.2045028142589119E-2</v>
      </c>
    </row>
    <row r="554" spans="1:7" customFormat="1" x14ac:dyDescent="0.3">
      <c r="A554" s="44" t="s">
        <v>2185</v>
      </c>
      <c r="B554" s="61" t="s">
        <v>2411</v>
      </c>
      <c r="C554" s="123">
        <v>260.74051214000002</v>
      </c>
      <c r="D554" s="124">
        <v>67</v>
      </c>
      <c r="E554" s="50"/>
      <c r="F554" s="129">
        <f t="shared" si="28"/>
        <v>5.8365380731023094E-3</v>
      </c>
      <c r="G554" s="129">
        <f t="shared" si="29"/>
        <v>1.0475297060662914E-2</v>
      </c>
    </row>
    <row r="555" spans="1:7" customFormat="1" x14ac:dyDescent="0.3">
      <c r="A555" s="44" t="s">
        <v>2186</v>
      </c>
      <c r="B555" s="61" t="s">
        <v>2412</v>
      </c>
      <c r="C555" s="123">
        <v>296.07042352000008</v>
      </c>
      <c r="D555" s="124">
        <v>78</v>
      </c>
      <c r="E555" s="50"/>
      <c r="F555" s="129">
        <f t="shared" si="28"/>
        <v>6.6273794011195803E-3</v>
      </c>
      <c r="G555" s="129">
        <f t="shared" si="29"/>
        <v>1.2195121951219513E-2</v>
      </c>
    </row>
    <row r="556" spans="1:7" customFormat="1" x14ac:dyDescent="0.3">
      <c r="A556" s="44" t="s">
        <v>2187</v>
      </c>
      <c r="B556" s="61" t="s">
        <v>2413</v>
      </c>
      <c r="C556" s="123">
        <v>1949.5304188799998</v>
      </c>
      <c r="D556" s="124">
        <v>142</v>
      </c>
      <c r="E556" s="50"/>
      <c r="F556" s="129">
        <f t="shared" si="28"/>
        <v>4.3639204437685243E-2</v>
      </c>
      <c r="G556" s="129">
        <f t="shared" si="29"/>
        <v>2.2201375859912446E-2</v>
      </c>
    </row>
    <row r="557" spans="1:7" customFormat="1" x14ac:dyDescent="0.3">
      <c r="A557" s="44" t="s">
        <v>2188</v>
      </c>
      <c r="B557" s="61" t="s">
        <v>2414</v>
      </c>
      <c r="C557" s="123">
        <v>1667.2783684900012</v>
      </c>
      <c r="D557" s="124">
        <v>108</v>
      </c>
      <c r="E557" s="50"/>
      <c r="F557" s="129">
        <f t="shared" si="28"/>
        <v>3.7321141990113271E-2</v>
      </c>
      <c r="G557" s="129">
        <f t="shared" si="29"/>
        <v>1.6885553470919325E-2</v>
      </c>
    </row>
    <row r="558" spans="1:7" customFormat="1" x14ac:dyDescent="0.3">
      <c r="A558" s="44" t="s">
        <v>2189</v>
      </c>
      <c r="B558" s="61" t="s">
        <v>2415</v>
      </c>
      <c r="C558" s="123">
        <v>6196.3323734100013</v>
      </c>
      <c r="D558" s="124">
        <v>709</v>
      </c>
      <c r="E558" s="50"/>
      <c r="F558" s="129">
        <f t="shared" si="28"/>
        <v>0.13870161377755383</v>
      </c>
      <c r="G558" s="129">
        <f t="shared" si="29"/>
        <v>0.1108505315822389</v>
      </c>
    </row>
    <row r="559" spans="1:7" customFormat="1" x14ac:dyDescent="0.3">
      <c r="A559" s="44" t="s">
        <v>2190</v>
      </c>
      <c r="B559" s="61" t="s">
        <v>2416</v>
      </c>
      <c r="C559" s="123">
        <v>8598.6970983900028</v>
      </c>
      <c r="D559" s="124">
        <v>1159</v>
      </c>
      <c r="E559" s="50"/>
      <c r="F559" s="129">
        <f t="shared" si="28"/>
        <v>0.19247727398372519</v>
      </c>
      <c r="G559" s="129">
        <f t="shared" si="29"/>
        <v>0.1812070043777361</v>
      </c>
    </row>
    <row r="560" spans="1:7" customFormat="1" x14ac:dyDescent="0.3">
      <c r="A560" s="44" t="s">
        <v>2191</v>
      </c>
      <c r="B560" s="61" t="s">
        <v>2417</v>
      </c>
      <c r="C560" s="123">
        <v>7034.387573279987</v>
      </c>
      <c r="D560" s="124">
        <v>1303</v>
      </c>
      <c r="E560" s="50"/>
      <c r="F560" s="129">
        <f t="shared" si="28"/>
        <v>0.15746103494021618</v>
      </c>
      <c r="G560" s="129">
        <f t="shared" si="29"/>
        <v>0.20372107567229519</v>
      </c>
    </row>
    <row r="561" spans="1:7" customFormat="1" x14ac:dyDescent="0.3">
      <c r="A561" s="44" t="s">
        <v>2192</v>
      </c>
      <c r="B561" s="61" t="s">
        <v>2418</v>
      </c>
      <c r="C561" s="123">
        <v>4861.5491982900012</v>
      </c>
      <c r="D561" s="124">
        <v>841</v>
      </c>
      <c r="E561" s="50"/>
      <c r="F561" s="129">
        <f t="shared" si="28"/>
        <v>0.10882320034273903</v>
      </c>
      <c r="G561" s="129">
        <f t="shared" si="29"/>
        <v>0.13148843026891807</v>
      </c>
    </row>
    <row r="562" spans="1:7" customFormat="1" x14ac:dyDescent="0.3">
      <c r="A562" s="44" t="s">
        <v>2193</v>
      </c>
      <c r="B562" s="61" t="s">
        <v>2419</v>
      </c>
      <c r="C562" s="123">
        <v>15.796855689999999</v>
      </c>
      <c r="D562" s="124">
        <v>2</v>
      </c>
      <c r="E562" s="50"/>
      <c r="F562" s="129">
        <f t="shared" si="28"/>
        <v>3.5360423630863795E-4</v>
      </c>
      <c r="G562" s="129">
        <f t="shared" si="29"/>
        <v>3.1269543464665416E-4</v>
      </c>
    </row>
    <row r="563" spans="1:7" customFormat="1" x14ac:dyDescent="0.3">
      <c r="A563" s="44" t="s">
        <v>2194</v>
      </c>
      <c r="B563" s="61"/>
      <c r="C563" s="123"/>
      <c r="D563" s="124"/>
      <c r="E563" s="50"/>
      <c r="F563" s="129" t="str">
        <f t="shared" si="28"/>
        <v/>
      </c>
      <c r="G563" s="129" t="str">
        <f t="shared" si="29"/>
        <v/>
      </c>
    </row>
    <row r="564" spans="1:7" customFormat="1" x14ac:dyDescent="0.3">
      <c r="A564" s="44" t="s">
        <v>2195</v>
      </c>
      <c r="B564" s="61"/>
      <c r="C564" s="123"/>
      <c r="D564" s="124"/>
      <c r="E564" s="50"/>
      <c r="F564" s="129" t="str">
        <f t="shared" si="28"/>
        <v/>
      </c>
      <c r="G564" s="129" t="str">
        <f t="shared" si="29"/>
        <v/>
      </c>
    </row>
    <row r="565" spans="1:7" customFormat="1" x14ac:dyDescent="0.3">
      <c r="A565" s="44" t="s">
        <v>2196</v>
      </c>
      <c r="B565" s="61"/>
      <c r="C565" s="123"/>
      <c r="D565" s="124"/>
      <c r="E565" s="50"/>
      <c r="F565" s="129" t="str">
        <f t="shared" si="28"/>
        <v/>
      </c>
      <c r="G565" s="129" t="str">
        <f t="shared" si="29"/>
        <v/>
      </c>
    </row>
    <row r="566" spans="1:7" customFormat="1" x14ac:dyDescent="0.3">
      <c r="A566" s="44" t="s">
        <v>2197</v>
      </c>
      <c r="B566" s="61" t="s">
        <v>1639</v>
      </c>
      <c r="C566" s="123">
        <f>C585-C549-C550-C551-C552-C553-C554-C555-C556-C557-C558-C559-C560-C561-C562</f>
        <v>5955.1855809599938</v>
      </c>
      <c r="D566" s="123">
        <f>D585-D549-D550-D551-D552-D553-D554-D555-D556-D557-D558-D559-D560-D561-D562</f>
        <v>897</v>
      </c>
      <c r="E566" s="50"/>
      <c r="F566" s="129">
        <f t="shared" si="28"/>
        <v>0.13330367072762511</v>
      </c>
      <c r="G566" s="129">
        <f t="shared" si="29"/>
        <v>0.1402439024390244</v>
      </c>
    </row>
    <row r="567" spans="1:7" customFormat="1" x14ac:dyDescent="0.3">
      <c r="A567" s="44" t="s">
        <v>2198</v>
      </c>
      <c r="B567" s="61" t="s">
        <v>130</v>
      </c>
      <c r="C567" s="123">
        <f>SUM(C549:C566)</f>
        <v>44673.83042382999</v>
      </c>
      <c r="D567" s="124">
        <f>SUM(D549:D566)</f>
        <v>6396</v>
      </c>
      <c r="E567" s="50"/>
      <c r="F567" s="120">
        <f>SUM(F549:F566)</f>
        <v>1</v>
      </c>
      <c r="G567" s="120">
        <f>SUM(G549:G566)</f>
        <v>1</v>
      </c>
    </row>
    <row r="568" spans="1:7" customFormat="1" x14ac:dyDescent="0.3">
      <c r="A568" s="44" t="s">
        <v>2199</v>
      </c>
      <c r="B568" s="61"/>
      <c r="C568" s="44"/>
      <c r="D568" s="44"/>
      <c r="E568" s="50"/>
      <c r="F568" s="50"/>
      <c r="G568" s="50"/>
    </row>
    <row r="569" spans="1:7" customFormat="1" x14ac:dyDescent="0.3">
      <c r="A569" s="44" t="s">
        <v>2200</v>
      </c>
      <c r="B569" s="61"/>
      <c r="C569" s="44"/>
      <c r="D569" s="44"/>
      <c r="E569" s="50"/>
      <c r="F569" s="50"/>
      <c r="G569" s="50"/>
    </row>
    <row r="570" spans="1:7" customFormat="1" x14ac:dyDescent="0.3">
      <c r="A570" s="44" t="s">
        <v>2201</v>
      </c>
      <c r="B570" s="61"/>
      <c r="C570" s="44"/>
      <c r="D570" s="44"/>
      <c r="E570" s="50"/>
      <c r="F570" s="50"/>
      <c r="G570" s="50"/>
    </row>
    <row r="571" spans="1:7" customFormat="1" x14ac:dyDescent="0.3">
      <c r="A571" s="128"/>
      <c r="B571" s="128" t="s">
        <v>2094</v>
      </c>
      <c r="C571" s="63" t="s">
        <v>98</v>
      </c>
      <c r="D571" s="63" t="s">
        <v>1247</v>
      </c>
      <c r="E571" s="63"/>
      <c r="F571" s="63" t="s">
        <v>472</v>
      </c>
      <c r="G571" s="63" t="s">
        <v>1556</v>
      </c>
    </row>
    <row r="572" spans="1:7" customFormat="1" x14ac:dyDescent="0.3">
      <c r="A572" s="44" t="s">
        <v>2202</v>
      </c>
      <c r="B572" s="61" t="s">
        <v>1238</v>
      </c>
      <c r="C572" s="123">
        <v>12807.100239940002</v>
      </c>
      <c r="D572" s="124">
        <v>2150</v>
      </c>
      <c r="E572" s="50"/>
      <c r="F572" s="129">
        <f>IF($C$585=0,"",IF(C572="[for completion]","",IF(C572="","",C572/$C$585)))</f>
        <v>0.28668014626093974</v>
      </c>
      <c r="G572" s="129">
        <f>IF($D$585=0,"",IF(D572="[for completion]","",IF(D572="","",D572/$D$585)))</f>
        <v>0.33614759224515323</v>
      </c>
    </row>
    <row r="573" spans="1:7" customFormat="1" x14ac:dyDescent="0.3">
      <c r="A573" s="44" t="s">
        <v>2203</v>
      </c>
      <c r="B573" s="61" t="s">
        <v>1239</v>
      </c>
      <c r="C573" s="123">
        <v>4593.6852188599987</v>
      </c>
      <c r="D573" s="124">
        <v>643</v>
      </c>
      <c r="E573" s="50"/>
      <c r="F573" s="129">
        <f>IF($C$585=0,"",IF(C573="[for completion]","",IF(C573="","",C573/$C$585)))</f>
        <v>0.10282720723248362</v>
      </c>
      <c r="G573" s="129">
        <f>IF($D$585=0,"",IF(D573="[for completion]","",IF(D573="","",D573/$D$585)))</f>
        <v>0.10053158223889931</v>
      </c>
    </row>
    <row r="574" spans="1:7" customFormat="1" x14ac:dyDescent="0.3">
      <c r="A574" s="44" t="s">
        <v>2204</v>
      </c>
      <c r="B574" s="61" t="s">
        <v>1920</v>
      </c>
      <c r="C574" s="123">
        <v>2371.8093977599988</v>
      </c>
      <c r="D574" s="124">
        <v>317</v>
      </c>
      <c r="E574" s="50"/>
      <c r="F574" s="129">
        <f>IF($C$585=0,"",IF(C574="[for completion]","",IF(C574="","",C574/$C$585)))</f>
        <v>5.3091695412239015E-2</v>
      </c>
      <c r="G574" s="129">
        <f>IF($D$585=0,"",IF(D574="[for completion]","",IF(D574="","",D574/$D$585)))</f>
        <v>4.9562226391494685E-2</v>
      </c>
    </row>
    <row r="575" spans="1:7" customFormat="1" x14ac:dyDescent="0.3">
      <c r="A575" s="44" t="s">
        <v>2205</v>
      </c>
      <c r="B575" s="61" t="s">
        <v>1240</v>
      </c>
      <c r="C575" s="123">
        <v>3485.8241681199979</v>
      </c>
      <c r="D575" s="124">
        <v>579</v>
      </c>
      <c r="E575" s="50"/>
      <c r="F575" s="129">
        <f>IF($C$585=0,"",IF(C575="[for completion]","",IF(C575="","",C575/$C$585)))</f>
        <v>7.8028325197307985E-2</v>
      </c>
      <c r="G575" s="129">
        <f>IF($D$585=0,"",IF(D575="[for completion]","",IF(D575="","",D575/$D$585)))</f>
        <v>9.0525328330206378E-2</v>
      </c>
    </row>
    <row r="576" spans="1:7" customFormat="1" x14ac:dyDescent="0.3">
      <c r="A576" s="44" t="s">
        <v>2206</v>
      </c>
      <c r="B576" s="61" t="s">
        <v>1241</v>
      </c>
      <c r="C576" s="123">
        <v>4091.4407869600022</v>
      </c>
      <c r="D576" s="124">
        <v>689</v>
      </c>
      <c r="E576" s="50"/>
      <c r="F576" s="129">
        <f>IF($C$585=0,"",IF(C576="[for completion]","",IF(C576="","",C576/$C$585)))</f>
        <v>9.1584732004031125E-2</v>
      </c>
      <c r="G576" s="129">
        <f>IF($D$585=0,"",IF(D576="[for completion]","",IF(D576="","",D576/$D$585)))</f>
        <v>0.10772357723577236</v>
      </c>
    </row>
    <row r="577" spans="1:7" customFormat="1" x14ac:dyDescent="0.3">
      <c r="A577" s="44" t="s">
        <v>2207</v>
      </c>
      <c r="B577" s="61" t="s">
        <v>1242</v>
      </c>
      <c r="C577" s="123">
        <v>2983.2314987100003</v>
      </c>
      <c r="D577" s="124">
        <v>473</v>
      </c>
      <c r="E577" s="50"/>
      <c r="F577" s="129">
        <f t="shared" ref="F577:F584" si="30">IF($C$585=0,"",IF(C577="[for completion]","",IF(C577="","",C577/$C$585)))</f>
        <v>6.6778054856891769E-2</v>
      </c>
      <c r="G577" s="129">
        <f t="shared" ref="G577:G584" si="31">IF($D$585=0,"",IF(D577="[for completion]","",IF(D577="","",D577/$D$585)))</f>
        <v>7.3952470293933703E-2</v>
      </c>
    </row>
    <row r="578" spans="1:7" customFormat="1" x14ac:dyDescent="0.3">
      <c r="A578" s="44" t="s">
        <v>2208</v>
      </c>
      <c r="B578" s="61" t="s">
        <v>1243</v>
      </c>
      <c r="C578" s="123">
        <v>2383.790274259999</v>
      </c>
      <c r="D578" s="124">
        <v>325</v>
      </c>
      <c r="E578" s="50"/>
      <c r="F578" s="129">
        <f t="shared" si="30"/>
        <v>5.3359880978292681E-2</v>
      </c>
      <c r="G578" s="129">
        <f t="shared" si="31"/>
        <v>5.08130081300813E-2</v>
      </c>
    </row>
    <row r="579" spans="1:7" customFormat="1" x14ac:dyDescent="0.3">
      <c r="A579" s="44" t="s">
        <v>2209</v>
      </c>
      <c r="B579" s="61" t="s">
        <v>1244</v>
      </c>
      <c r="C579" s="123">
        <v>2887.4689575900006</v>
      </c>
      <c r="D579" s="124">
        <v>310</v>
      </c>
      <c r="E579" s="50"/>
      <c r="F579" s="129">
        <f t="shared" si="30"/>
        <v>6.4634461164309778E-2</v>
      </c>
      <c r="G579" s="129">
        <f t="shared" si="31"/>
        <v>4.8467792370231397E-2</v>
      </c>
    </row>
    <row r="580" spans="1:7" customFormat="1" x14ac:dyDescent="0.3">
      <c r="A580" s="44" t="s">
        <v>2210</v>
      </c>
      <c r="B580" s="61" t="s">
        <v>2294</v>
      </c>
      <c r="C580" s="123">
        <v>2725.3109897599984</v>
      </c>
      <c r="D580" s="44">
        <v>333</v>
      </c>
      <c r="E580" s="50"/>
      <c r="F580" s="129">
        <f t="shared" si="30"/>
        <v>6.1004641059528623E-2</v>
      </c>
      <c r="G580" s="129">
        <f t="shared" si="31"/>
        <v>5.2063789868667915E-2</v>
      </c>
    </row>
    <row r="581" spans="1:7" customFormat="1" x14ac:dyDescent="0.3">
      <c r="A581" s="44" t="s">
        <v>2211</v>
      </c>
      <c r="B581" s="44" t="s">
        <v>2297</v>
      </c>
      <c r="C581" s="123">
        <v>1274.9799992200003</v>
      </c>
      <c r="D581" s="44">
        <v>168</v>
      </c>
      <c r="F581" s="129">
        <f t="shared" si="30"/>
        <v>2.8539751060609707E-2</v>
      </c>
      <c r="G581" s="129">
        <f t="shared" si="31"/>
        <v>2.6266416510318951E-2</v>
      </c>
    </row>
    <row r="582" spans="1:7" customFormat="1" x14ac:dyDescent="0.3">
      <c r="A582" s="44" t="s">
        <v>2212</v>
      </c>
      <c r="B582" s="44" t="s">
        <v>2295</v>
      </c>
      <c r="C582" s="123">
        <v>1630.9969344200001</v>
      </c>
      <c r="D582" s="44">
        <v>119</v>
      </c>
      <c r="F582" s="129">
        <f t="shared" si="30"/>
        <v>3.6509001331347463E-2</v>
      </c>
      <c r="G582" s="129">
        <f t="shared" si="31"/>
        <v>1.8605378361475921E-2</v>
      </c>
    </row>
    <row r="583" spans="1:7" customFormat="1" x14ac:dyDescent="0.3">
      <c r="A583" s="44" t="s">
        <v>2306</v>
      </c>
      <c r="B583" s="61" t="s">
        <v>2296</v>
      </c>
      <c r="C583" s="123">
        <v>937.69455673999971</v>
      </c>
      <c r="D583" s="44">
        <v>81</v>
      </c>
      <c r="E583" s="50"/>
      <c r="F583" s="129">
        <f t="shared" si="30"/>
        <v>2.098979531962885E-2</v>
      </c>
      <c r="G583" s="129">
        <f t="shared" si="31"/>
        <v>1.2664165103189493E-2</v>
      </c>
    </row>
    <row r="584" spans="1:7" customFormat="1" x14ac:dyDescent="0.3">
      <c r="A584" s="44" t="s">
        <v>2307</v>
      </c>
      <c r="B584" s="44" t="s">
        <v>1639</v>
      </c>
      <c r="C584" s="123">
        <v>2500.4974014900004</v>
      </c>
      <c r="D584" s="124">
        <v>209</v>
      </c>
      <c r="E584" s="50"/>
      <c r="F584" s="129">
        <f t="shared" si="30"/>
        <v>5.5972308122389715E-2</v>
      </c>
      <c r="G584" s="129">
        <f t="shared" si="31"/>
        <v>3.2676672920575363E-2</v>
      </c>
    </row>
    <row r="585" spans="1:7" customFormat="1" x14ac:dyDescent="0.3">
      <c r="A585" s="44" t="s">
        <v>2308</v>
      </c>
      <c r="B585" s="61" t="s">
        <v>130</v>
      </c>
      <c r="C585" s="123">
        <f>SUM(C572:C584)</f>
        <v>44673.830423829997</v>
      </c>
      <c r="D585" s="124">
        <f>SUM(D572:D584)</f>
        <v>6396</v>
      </c>
      <c r="E585" s="50"/>
      <c r="F585" s="120">
        <f>SUM(F572:F584)</f>
        <v>1.0000000000000002</v>
      </c>
      <c r="G585" s="120">
        <f>SUM(G572:G584)</f>
        <v>0.99999999999999989</v>
      </c>
    </row>
    <row r="586" spans="1:7" customFormat="1" x14ac:dyDescent="0.3">
      <c r="A586" s="44" t="s">
        <v>2213</v>
      </c>
      <c r="B586" s="61"/>
      <c r="C586" s="123"/>
      <c r="D586" s="124"/>
      <c r="E586" s="50"/>
      <c r="F586" s="129"/>
      <c r="G586" s="129"/>
    </row>
    <row r="587" spans="1:7" customFormat="1" x14ac:dyDescent="0.3">
      <c r="A587" s="44" t="s">
        <v>2309</v>
      </c>
      <c r="B587" s="61"/>
      <c r="C587" s="123"/>
      <c r="D587" s="124"/>
      <c r="E587" s="50"/>
      <c r="F587" s="129"/>
      <c r="G587" s="129"/>
    </row>
    <row r="588" spans="1:7" customFormat="1" x14ac:dyDescent="0.3">
      <c r="A588" s="44" t="s">
        <v>2310</v>
      </c>
      <c r="B588" s="61"/>
      <c r="C588" s="123"/>
      <c r="D588" s="124"/>
      <c r="E588" s="50"/>
      <c r="F588" s="129"/>
      <c r="G588" s="129"/>
    </row>
    <row r="589" spans="1:7" customFormat="1" x14ac:dyDescent="0.3">
      <c r="A589" s="44" t="s">
        <v>2311</v>
      </c>
      <c r="B589" s="61"/>
      <c r="C589" s="123"/>
      <c r="D589" s="124"/>
      <c r="E589" s="50"/>
      <c r="F589" s="129"/>
      <c r="G589" s="129"/>
    </row>
    <row r="590" spans="1:7" customFormat="1" x14ac:dyDescent="0.3">
      <c r="A590" s="44" t="s">
        <v>2312</v>
      </c>
      <c r="B590" s="61"/>
      <c r="C590" s="123"/>
      <c r="D590" s="124"/>
      <c r="E590" s="50"/>
      <c r="F590" s="129"/>
      <c r="G590" s="129"/>
    </row>
    <row r="591" spans="1:7" customFormat="1" x14ac:dyDescent="0.3">
      <c r="A591" s="44" t="s">
        <v>2313</v>
      </c>
      <c r="B591" s="61"/>
      <c r="C591" s="123"/>
      <c r="D591" s="124"/>
      <c r="E591" s="50"/>
      <c r="F591" s="129" t="str">
        <f>IF($C$585=0,"",IF(C591="[for completion]","",IF(C591="","",C591/$C$585)))</f>
        <v/>
      </c>
      <c r="G591" s="129" t="str">
        <f>IF($D$585=0,"",IF(D591="[for completion]","",IF(D591="","",D591/$D$585)))</f>
        <v/>
      </c>
    </row>
    <row r="592" spans="1:7" customFormat="1" x14ac:dyDescent="0.3">
      <c r="A592" s="44" t="s">
        <v>2314</v>
      </c>
    </row>
    <row r="593" spans="1:7" customFormat="1" x14ac:dyDescent="0.3">
      <c r="A593" s="44" t="s">
        <v>2315</v>
      </c>
    </row>
    <row r="594" spans="1:7" x14ac:dyDescent="0.3">
      <c r="A594" s="44" t="s">
        <v>2316</v>
      </c>
    </row>
    <row r="595" spans="1:7" x14ac:dyDescent="0.3">
      <c r="A595" s="44" t="s">
        <v>2322</v>
      </c>
    </row>
    <row r="596" spans="1:7" x14ac:dyDescent="0.3">
      <c r="A596" s="128"/>
      <c r="B596" s="128" t="s">
        <v>2095</v>
      </c>
      <c r="C596" s="63" t="s">
        <v>98</v>
      </c>
      <c r="D596" s="63" t="s">
        <v>1245</v>
      </c>
      <c r="E596" s="63"/>
      <c r="F596" s="63" t="s">
        <v>471</v>
      </c>
      <c r="G596" s="63" t="s">
        <v>1556</v>
      </c>
    </row>
    <row r="597" spans="1:7" x14ac:dyDescent="0.3">
      <c r="A597" s="44" t="s">
        <v>2214</v>
      </c>
      <c r="B597" s="61" t="s">
        <v>1821</v>
      </c>
      <c r="C597" s="123">
        <v>2568.6914911600002</v>
      </c>
      <c r="D597" s="124">
        <v>200</v>
      </c>
      <c r="E597" s="50"/>
      <c r="F597" s="129">
        <f>IF($C$601=0,"",IF(C597="[for completion]","",IF(C597="","",C597/$C$601)))</f>
        <v>5.7498796650976326E-2</v>
      </c>
      <c r="G597" s="129">
        <f>IF($D$601=0,"",IF(D597="[for completion]","",IF(D597="","",D597/$D$601)))</f>
        <v>3.1269543464665414E-2</v>
      </c>
    </row>
    <row r="598" spans="1:7" x14ac:dyDescent="0.3">
      <c r="A598" s="44" t="s">
        <v>2215</v>
      </c>
      <c r="B598" s="143" t="s">
        <v>1822</v>
      </c>
      <c r="C598" s="123">
        <v>42105.138932669986</v>
      </c>
      <c r="D598" s="124">
        <v>6196</v>
      </c>
      <c r="E598" s="50"/>
      <c r="F598" s="129">
        <f>IF($C$601=0,"",IF(C598="[for completion]","",IF(C598="","",C598/$C$601)))</f>
        <v>0.94250120334902365</v>
      </c>
      <c r="G598" s="129">
        <f>IF($D$601=0,"",IF(D598="[for completion]","",IF(D598="","",D598/$D$601)))</f>
        <v>0.96873045653533463</v>
      </c>
    </row>
    <row r="599" spans="1:7" x14ac:dyDescent="0.3">
      <c r="A599" s="44" t="s">
        <v>2216</v>
      </c>
      <c r="B599" s="61" t="s">
        <v>1246</v>
      </c>
      <c r="C599" s="123"/>
      <c r="D599" s="124"/>
      <c r="E599" s="50"/>
      <c r="F599" s="129" t="str">
        <f>IF($C$601=0,"",IF(C599="[for completion]","",IF(C599="","",C599/$C$601)))</f>
        <v/>
      </c>
      <c r="G599" s="129" t="str">
        <f>IF($D$601=0,"",IF(D599="[for completion]","",IF(D599="","",D599/$D$601)))</f>
        <v/>
      </c>
    </row>
    <row r="600" spans="1:7" x14ac:dyDescent="0.3">
      <c r="A600" s="44" t="s">
        <v>2217</v>
      </c>
      <c r="B600" s="44" t="s">
        <v>1639</v>
      </c>
      <c r="C600" s="123"/>
      <c r="D600" s="124"/>
      <c r="E600" s="50"/>
      <c r="F600" s="129" t="str">
        <f>IF($C$601=0,"",IF(C600="[for completion]","",IF(C600="","",C600/$C$601)))</f>
        <v/>
      </c>
      <c r="G600" s="129" t="str">
        <f>IF($D$601=0,"",IF(D600="[for completion]","",IF(D600="","",D600/$D$601)))</f>
        <v/>
      </c>
    </row>
    <row r="601" spans="1:7" x14ac:dyDescent="0.3">
      <c r="A601" s="44" t="s">
        <v>2218</v>
      </c>
      <c r="B601" s="61" t="s">
        <v>130</v>
      </c>
      <c r="C601" s="123">
        <f>SUM(C597:C600)</f>
        <v>44673.83042382999</v>
      </c>
      <c r="D601" s="124">
        <f>SUM(D597:D600)</f>
        <v>6396</v>
      </c>
      <c r="E601" s="50"/>
      <c r="F601" s="120">
        <f>SUM(F597:F600)</f>
        <v>1</v>
      </c>
      <c r="G601" s="120">
        <f>SUM(G597:G600)</f>
        <v>1</v>
      </c>
    </row>
    <row r="603" spans="1:7" x14ac:dyDescent="0.3">
      <c r="A603" s="128"/>
      <c r="B603" s="128" t="s">
        <v>2286</v>
      </c>
      <c r="C603" s="128" t="s">
        <v>2282</v>
      </c>
      <c r="D603" s="128" t="s">
        <v>2287</v>
      </c>
      <c r="E603" s="128"/>
      <c r="F603" s="128" t="s">
        <v>2284</v>
      </c>
      <c r="G603" s="128"/>
    </row>
    <row r="604" spans="1:7" x14ac:dyDescent="0.3">
      <c r="A604" s="44" t="s">
        <v>2221</v>
      </c>
      <c r="B604" s="61" t="s">
        <v>761</v>
      </c>
      <c r="C604" s="157"/>
      <c r="D604" s="175">
        <v>1714.5130499781583</v>
      </c>
      <c r="E604" s="189"/>
      <c r="F604" s="154"/>
      <c r="G604" s="129" t="str">
        <f>IF($D$622=0,"",IF(D604="[for completion]","",IF(D604="","",D604/$D$622)))</f>
        <v/>
      </c>
    </row>
    <row r="605" spans="1:7" x14ac:dyDescent="0.3">
      <c r="A605" s="44" t="s">
        <v>2222</v>
      </c>
      <c r="B605" s="61" t="s">
        <v>762</v>
      </c>
      <c r="C605" s="157"/>
      <c r="D605" s="175">
        <v>8524.0202687222063</v>
      </c>
      <c r="E605" s="189"/>
      <c r="F605" s="154"/>
      <c r="G605" s="129" t="str">
        <f t="shared" ref="G605:G622" si="32">IF($D$622=0,"",IF(D605="[for completion]","",IF(D605="","",D605/$D$622)))</f>
        <v/>
      </c>
    </row>
    <row r="606" spans="1:7" x14ac:dyDescent="0.3">
      <c r="A606" s="44" t="s">
        <v>2223</v>
      </c>
      <c r="B606" s="61" t="s">
        <v>763</v>
      </c>
      <c r="C606" s="157"/>
      <c r="D606" s="175">
        <v>348.65624981656731</v>
      </c>
      <c r="E606" s="189"/>
      <c r="F606" s="154"/>
      <c r="G606" s="129" t="str">
        <f t="shared" si="32"/>
        <v/>
      </c>
    </row>
    <row r="607" spans="1:7" x14ac:dyDescent="0.3">
      <c r="A607" s="44" t="s">
        <v>2224</v>
      </c>
      <c r="B607" s="61" t="s">
        <v>764</v>
      </c>
      <c r="C607" s="157"/>
      <c r="D607" s="175"/>
      <c r="E607" s="189"/>
      <c r="F607" s="154"/>
      <c r="G607" s="129" t="str">
        <f t="shared" si="32"/>
        <v/>
      </c>
    </row>
    <row r="608" spans="1:7" x14ac:dyDescent="0.3">
      <c r="A608" s="44" t="s">
        <v>2225</v>
      </c>
      <c r="B608" s="61" t="s">
        <v>765</v>
      </c>
      <c r="C608" s="157"/>
      <c r="D608" s="175">
        <v>127254.89983440454</v>
      </c>
      <c r="E608" s="189"/>
      <c r="F608" s="154"/>
      <c r="G608" s="129" t="str">
        <f t="shared" si="32"/>
        <v/>
      </c>
    </row>
    <row r="609" spans="1:7" x14ac:dyDescent="0.3">
      <c r="A609" s="44" t="s">
        <v>2226</v>
      </c>
      <c r="B609" s="61" t="s">
        <v>766</v>
      </c>
      <c r="C609" s="157"/>
      <c r="D609" s="175">
        <v>438742.13670363021</v>
      </c>
      <c r="E609" s="189"/>
      <c r="F609" s="154"/>
      <c r="G609" s="129" t="str">
        <f t="shared" si="32"/>
        <v/>
      </c>
    </row>
    <row r="610" spans="1:7" x14ac:dyDescent="0.3">
      <c r="A610" s="44" t="s">
        <v>2227</v>
      </c>
      <c r="B610" s="61" t="s">
        <v>767</v>
      </c>
      <c r="C610" s="157"/>
      <c r="D610" s="175">
        <v>7.8293072006265803</v>
      </c>
      <c r="E610" s="189"/>
      <c r="F610" s="154"/>
      <c r="G610" s="129" t="str">
        <f t="shared" si="32"/>
        <v/>
      </c>
    </row>
    <row r="611" spans="1:7" x14ac:dyDescent="0.3">
      <c r="A611" s="44" t="s">
        <v>2228</v>
      </c>
      <c r="B611" s="61" t="s">
        <v>1814</v>
      </c>
      <c r="C611" s="157"/>
      <c r="D611" s="175"/>
      <c r="E611" s="189"/>
      <c r="F611" s="154"/>
      <c r="G611" s="129" t="str">
        <f t="shared" si="32"/>
        <v/>
      </c>
    </row>
    <row r="612" spans="1:7" x14ac:dyDescent="0.3">
      <c r="A612" s="44" t="s">
        <v>2229</v>
      </c>
      <c r="B612" s="61" t="s">
        <v>1815</v>
      </c>
      <c r="C612" s="157"/>
      <c r="D612" s="175">
        <v>1614.0867848943062</v>
      </c>
      <c r="E612" s="189"/>
      <c r="F612" s="154"/>
      <c r="G612" s="129" t="str">
        <f t="shared" si="32"/>
        <v/>
      </c>
    </row>
    <row r="613" spans="1:7" x14ac:dyDescent="0.3">
      <c r="A613" s="44" t="s">
        <v>2230</v>
      </c>
      <c r="B613" s="61" t="s">
        <v>1816</v>
      </c>
      <c r="C613" s="157"/>
      <c r="D613" s="175"/>
      <c r="E613" s="189"/>
      <c r="F613" s="154"/>
      <c r="G613" s="129" t="str">
        <f t="shared" si="32"/>
        <v/>
      </c>
    </row>
    <row r="614" spans="1:7" x14ac:dyDescent="0.3">
      <c r="A614" s="44" t="s">
        <v>2231</v>
      </c>
      <c r="B614" s="61" t="s">
        <v>768</v>
      </c>
      <c r="C614" s="157"/>
      <c r="D614" s="175"/>
      <c r="E614" s="189"/>
      <c r="F614" s="154"/>
      <c r="G614" s="129" t="str">
        <f t="shared" si="32"/>
        <v/>
      </c>
    </row>
    <row r="615" spans="1:7" x14ac:dyDescent="0.3">
      <c r="A615" s="44" t="s">
        <v>2232</v>
      </c>
      <c r="B615" s="61" t="s">
        <v>769</v>
      </c>
      <c r="C615" s="157"/>
      <c r="D615" s="175"/>
      <c r="E615" s="189"/>
      <c r="F615" s="154"/>
      <c r="G615" s="129" t="str">
        <f t="shared" si="32"/>
        <v/>
      </c>
    </row>
    <row r="616" spans="1:7" x14ac:dyDescent="0.3">
      <c r="A616" s="44" t="s">
        <v>2233</v>
      </c>
      <c r="B616" s="61" t="s">
        <v>128</v>
      </c>
      <c r="C616" s="157"/>
      <c r="D616" s="175">
        <v>682.73951875178363</v>
      </c>
      <c r="E616" s="189"/>
      <c r="F616" s="154"/>
      <c r="G616" s="129" t="str">
        <f t="shared" si="32"/>
        <v/>
      </c>
    </row>
    <row r="617" spans="1:7" x14ac:dyDescent="0.3">
      <c r="A617" s="44" t="s">
        <v>2234</v>
      </c>
      <c r="B617" s="61" t="s">
        <v>1639</v>
      </c>
      <c r="C617" s="157"/>
      <c r="D617" s="154"/>
      <c r="E617" s="189"/>
      <c r="F617" s="154"/>
      <c r="G617" s="129" t="str">
        <f t="shared" si="32"/>
        <v/>
      </c>
    </row>
    <row r="618" spans="1:7" x14ac:dyDescent="0.3">
      <c r="A618" s="44" t="s">
        <v>2235</v>
      </c>
      <c r="B618" s="61" t="s">
        <v>130</v>
      </c>
      <c r="C618" s="123">
        <f>SUM(C604:C617)</f>
        <v>0</v>
      </c>
      <c r="D618" s="124">
        <f>SUM(D604:D617)</f>
        <v>578888.88171739841</v>
      </c>
      <c r="E618" s="42"/>
      <c r="F618" s="123"/>
      <c r="G618" s="129" t="str">
        <f t="shared" si="32"/>
        <v/>
      </c>
    </row>
    <row r="619" spans="1:7" x14ac:dyDescent="0.3">
      <c r="A619" s="44" t="s">
        <v>2236</v>
      </c>
      <c r="B619" s="44" t="s">
        <v>2281</v>
      </c>
      <c r="C619"/>
      <c r="D619"/>
      <c r="E619"/>
      <c r="F619" s="154" t="s">
        <v>69</v>
      </c>
      <c r="G619" s="129" t="str">
        <f t="shared" si="32"/>
        <v/>
      </c>
    </row>
    <row r="620" spans="1:7" x14ac:dyDescent="0.3">
      <c r="A620" s="44" t="s">
        <v>2237</v>
      </c>
      <c r="B620" s="61"/>
      <c r="C620" s="123"/>
      <c r="D620" s="124"/>
      <c r="E620" s="42"/>
      <c r="F620" s="129"/>
      <c r="G620" s="129" t="str">
        <f t="shared" si="32"/>
        <v/>
      </c>
    </row>
    <row r="621" spans="1:7" x14ac:dyDescent="0.3">
      <c r="A621" s="44" t="s">
        <v>2238</v>
      </c>
      <c r="B621" s="61"/>
      <c r="C621" s="123"/>
      <c r="D621" s="124"/>
      <c r="E621" s="42"/>
      <c r="F621" s="129"/>
      <c r="G621" s="129" t="str">
        <f t="shared" si="32"/>
        <v/>
      </c>
    </row>
    <row r="622" spans="1:7" x14ac:dyDescent="0.3">
      <c r="A622" s="44" t="s">
        <v>2239</v>
      </c>
      <c r="B622" s="61"/>
      <c r="C622" s="123"/>
      <c r="D622" s="124"/>
      <c r="E622" s="42"/>
      <c r="F622" s="129"/>
      <c r="G622" s="129"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6" zoomScale="80" zoomScaleNormal="80" workbookViewId="0">
      <selection activeCell="C9" sqref="C9:C20"/>
    </sheetView>
  </sheetViews>
  <sheetFormatPr defaultColWidth="11.44140625" defaultRowHeight="14.4" outlineLevelRow="1" x14ac:dyDescent="0.3"/>
  <cols>
    <col min="1" max="1" width="16.33203125" customWidth="1"/>
    <col min="2" max="2" width="89.88671875" style="44" bestFit="1" customWidth="1"/>
    <col min="3" max="3" width="134.6640625" customWidth="1"/>
  </cols>
  <sheetData>
    <row r="1" spans="1:3" ht="31.2" x14ac:dyDescent="0.3">
      <c r="A1" s="41" t="s">
        <v>774</v>
      </c>
      <c r="B1" s="41"/>
      <c r="C1" s="182" t="s">
        <v>2363</v>
      </c>
    </row>
    <row r="2" spans="1:3" x14ac:dyDescent="0.3">
      <c r="B2" s="42"/>
      <c r="C2" s="42"/>
    </row>
    <row r="3" spans="1:3" x14ac:dyDescent="0.3">
      <c r="A3" s="87" t="s">
        <v>775</v>
      </c>
      <c r="B3" s="88"/>
      <c r="C3" s="42"/>
    </row>
    <row r="4" spans="1:3" x14ac:dyDescent="0.3">
      <c r="C4" s="42"/>
    </row>
    <row r="5" spans="1:3" ht="18" x14ac:dyDescent="0.3">
      <c r="A5" s="55" t="s">
        <v>67</v>
      </c>
      <c r="B5" s="55" t="s">
        <v>776</v>
      </c>
      <c r="C5" s="89" t="s">
        <v>1175</v>
      </c>
    </row>
    <row r="6" spans="1:3" ht="28.8" x14ac:dyDescent="0.3">
      <c r="A6" s="1" t="s">
        <v>777</v>
      </c>
      <c r="B6" s="58" t="s">
        <v>2348</v>
      </c>
      <c r="C6" s="190" t="s">
        <v>2347</v>
      </c>
    </row>
    <row r="7" spans="1:3" ht="28.8" x14ac:dyDescent="0.3">
      <c r="A7" s="1" t="s">
        <v>778</v>
      </c>
      <c r="B7" s="58" t="s">
        <v>2350</v>
      </c>
      <c r="C7" s="190" t="s">
        <v>2351</v>
      </c>
    </row>
    <row r="8" spans="1:3" ht="28.8" x14ac:dyDescent="0.3">
      <c r="A8" s="1" t="s">
        <v>779</v>
      </c>
      <c r="B8" s="58" t="s">
        <v>2349</v>
      </c>
      <c r="C8" s="190" t="s">
        <v>2352</v>
      </c>
    </row>
    <row r="9" spans="1:3" ht="372" x14ac:dyDescent="0.3">
      <c r="A9" s="1" t="s">
        <v>780</v>
      </c>
      <c r="B9" s="58" t="s">
        <v>781</v>
      </c>
      <c r="C9" s="416" t="s">
        <v>2767</v>
      </c>
    </row>
    <row r="10" spans="1:3" ht="44.25" customHeight="1" x14ac:dyDescent="0.3">
      <c r="A10" s="1" t="s">
        <v>782</v>
      </c>
      <c r="B10" s="58" t="s">
        <v>996</v>
      </c>
      <c r="C10" s="44" t="s">
        <v>2768</v>
      </c>
    </row>
    <row r="11" spans="1:3" ht="54.75" customHeight="1" x14ac:dyDescent="0.3">
      <c r="A11" s="1" t="s">
        <v>783</v>
      </c>
      <c r="B11" s="58" t="s">
        <v>784</v>
      </c>
      <c r="C11" s="44" t="s">
        <v>2768</v>
      </c>
    </row>
    <row r="12" spans="1:3" x14ac:dyDescent="0.3">
      <c r="A12" s="1" t="s">
        <v>785</v>
      </c>
      <c r="B12" s="58" t="s">
        <v>2279</v>
      </c>
      <c r="C12" s="414" t="s">
        <v>2773</v>
      </c>
    </row>
    <row r="13" spans="1:3" ht="28.8" x14ac:dyDescent="0.3">
      <c r="A13" s="1" t="s">
        <v>787</v>
      </c>
      <c r="B13" s="58" t="s">
        <v>786</v>
      </c>
      <c r="C13" s="44" t="s">
        <v>2769</v>
      </c>
    </row>
    <row r="14" spans="1:3" x14ac:dyDescent="0.3">
      <c r="A14" s="1" t="s">
        <v>789</v>
      </c>
      <c r="B14" s="58" t="s">
        <v>788</v>
      </c>
      <c r="C14" s="154"/>
    </row>
    <row r="15" spans="1:3" ht="28.8" x14ac:dyDescent="0.3">
      <c r="A15" s="1" t="s">
        <v>791</v>
      </c>
      <c r="B15" s="58" t="s">
        <v>790</v>
      </c>
      <c r="C15" s="154"/>
    </row>
    <row r="16" spans="1:3" x14ac:dyDescent="0.3">
      <c r="A16" s="1" t="s">
        <v>793</v>
      </c>
      <c r="B16" s="58" t="s">
        <v>792</v>
      </c>
      <c r="C16" s="44" t="s">
        <v>2770</v>
      </c>
    </row>
    <row r="17" spans="1:3" ht="30" customHeight="1" x14ac:dyDescent="0.3">
      <c r="A17" s="1" t="s">
        <v>795</v>
      </c>
      <c r="B17" s="62" t="s">
        <v>794</v>
      </c>
      <c r="C17" s="44" t="s">
        <v>2771</v>
      </c>
    </row>
    <row r="18" spans="1:3" x14ac:dyDescent="0.3">
      <c r="A18" s="1" t="s">
        <v>797</v>
      </c>
      <c r="B18" s="62" t="s">
        <v>796</v>
      </c>
      <c r="C18" s="154"/>
    </row>
    <row r="19" spans="1:3" x14ac:dyDescent="0.3">
      <c r="A19" s="1" t="s">
        <v>2278</v>
      </c>
      <c r="B19" s="62" t="s">
        <v>798</v>
      </c>
      <c r="C19" s="44" t="s">
        <v>2772</v>
      </c>
    </row>
    <row r="20" spans="1:3" x14ac:dyDescent="0.3">
      <c r="A20" s="1" t="s">
        <v>2280</v>
      </c>
      <c r="B20" s="58" t="s">
        <v>2277</v>
      </c>
      <c r="C20" s="44" t="s">
        <v>808</v>
      </c>
    </row>
    <row r="21" spans="1:3" x14ac:dyDescent="0.3">
      <c r="A21" s="1" t="s">
        <v>799</v>
      </c>
      <c r="B21" s="59" t="s">
        <v>800</v>
      </c>
      <c r="C21" s="191"/>
    </row>
    <row r="22" spans="1:3" x14ac:dyDescent="0.3">
      <c r="A22" s="1" t="s">
        <v>801</v>
      </c>
      <c r="B22"/>
      <c r="C22" s="191"/>
    </row>
    <row r="23" spans="1:3" outlineLevel="1" x14ac:dyDescent="0.3">
      <c r="A23" s="1" t="s">
        <v>802</v>
      </c>
      <c r="C23" s="154"/>
    </row>
    <row r="24" spans="1:3" outlineLevel="1" x14ac:dyDescent="0.3">
      <c r="A24" s="1" t="s">
        <v>803</v>
      </c>
      <c r="B24" s="86"/>
      <c r="C24" s="154"/>
    </row>
    <row r="25" spans="1:3" outlineLevel="1" x14ac:dyDescent="0.3">
      <c r="A25" s="1" t="s">
        <v>804</v>
      </c>
      <c r="B25" s="86"/>
      <c r="C25" s="154"/>
    </row>
    <row r="26" spans="1:3" outlineLevel="1" x14ac:dyDescent="0.3">
      <c r="A26" s="1" t="s">
        <v>1940</v>
      </c>
      <c r="B26" s="86"/>
      <c r="C26" s="154"/>
    </row>
    <row r="27" spans="1:3" outlineLevel="1" x14ac:dyDescent="0.3">
      <c r="A27" s="1" t="s">
        <v>1941</v>
      </c>
      <c r="B27" s="86"/>
      <c r="C27" s="154"/>
    </row>
    <row r="28" spans="1:3" ht="18" outlineLevel="1" x14ac:dyDescent="0.3">
      <c r="A28" s="55"/>
      <c r="B28" s="55" t="s">
        <v>1873</v>
      </c>
      <c r="C28" s="89" t="s">
        <v>1175</v>
      </c>
    </row>
    <row r="29" spans="1:3" outlineLevel="1" x14ac:dyDescent="0.3">
      <c r="A29" s="1" t="s">
        <v>806</v>
      </c>
      <c r="B29" s="58" t="s">
        <v>1871</v>
      </c>
      <c r="C29" s="417" t="s">
        <v>2764</v>
      </c>
    </row>
    <row r="30" spans="1:3" outlineLevel="1" x14ac:dyDescent="0.3">
      <c r="A30" s="1" t="s">
        <v>809</v>
      </c>
      <c r="B30" s="58" t="s">
        <v>1872</v>
      </c>
      <c r="C30" s="44"/>
    </row>
    <row r="31" spans="1:3" outlineLevel="1" x14ac:dyDescent="0.3">
      <c r="A31" s="1" t="s">
        <v>812</v>
      </c>
      <c r="B31" s="58" t="s">
        <v>1870</v>
      </c>
      <c r="C31" s="417" t="s">
        <v>2765</v>
      </c>
    </row>
    <row r="32" spans="1:3" outlineLevel="1" x14ac:dyDescent="0.3">
      <c r="A32" s="1" t="s">
        <v>815</v>
      </c>
      <c r="B32" s="62" t="s">
        <v>1800</v>
      </c>
      <c r="C32" s="44" t="s">
        <v>2766</v>
      </c>
    </row>
    <row r="33" spans="1:3" outlineLevel="1" x14ac:dyDescent="0.3">
      <c r="A33" s="1" t="s">
        <v>816</v>
      </c>
      <c r="B33" s="192"/>
      <c r="C33" s="154"/>
    </row>
    <row r="34" spans="1:3" outlineLevel="1" x14ac:dyDescent="0.3">
      <c r="A34" s="1" t="s">
        <v>1161</v>
      </c>
      <c r="B34" s="192"/>
      <c r="C34" s="154"/>
    </row>
    <row r="35" spans="1:3" outlineLevel="1" x14ac:dyDescent="0.3">
      <c r="A35" s="1" t="s">
        <v>1884</v>
      </c>
      <c r="B35" s="192"/>
      <c r="C35" s="154"/>
    </row>
    <row r="36" spans="1:3" outlineLevel="1" x14ac:dyDescent="0.3">
      <c r="A36" s="1" t="s">
        <v>1885</v>
      </c>
      <c r="B36" s="192"/>
      <c r="C36" s="154"/>
    </row>
    <row r="37" spans="1:3" outlineLevel="1" x14ac:dyDescent="0.3">
      <c r="A37" s="1" t="s">
        <v>1886</v>
      </c>
      <c r="B37" s="192"/>
      <c r="C37" s="154"/>
    </row>
    <row r="38" spans="1:3" outlineLevel="1" x14ac:dyDescent="0.3">
      <c r="A38" s="1" t="s">
        <v>1887</v>
      </c>
      <c r="B38" s="192"/>
      <c r="C38" s="154"/>
    </row>
    <row r="39" spans="1:3" outlineLevel="1" x14ac:dyDescent="0.3">
      <c r="A39" s="1" t="s">
        <v>1888</v>
      </c>
      <c r="B39" s="192"/>
      <c r="C39" s="154"/>
    </row>
    <row r="40" spans="1:3" outlineLevel="1" x14ac:dyDescent="0.3">
      <c r="A40" s="1" t="s">
        <v>1889</v>
      </c>
      <c r="B40" s="192"/>
      <c r="C40" s="154"/>
    </row>
    <row r="41" spans="1:3" outlineLevel="1" x14ac:dyDescent="0.3">
      <c r="A41" s="1" t="s">
        <v>1890</v>
      </c>
      <c r="B41" s="192"/>
      <c r="C41" s="154"/>
    </row>
    <row r="42" spans="1:3" outlineLevel="1" x14ac:dyDescent="0.3">
      <c r="A42" s="1" t="s">
        <v>1891</v>
      </c>
      <c r="B42" s="192"/>
      <c r="C42" s="154"/>
    </row>
    <row r="43" spans="1:3" outlineLevel="1" x14ac:dyDescent="0.3">
      <c r="A43" s="1" t="s">
        <v>1892</v>
      </c>
      <c r="B43" s="192"/>
      <c r="C43" s="154"/>
    </row>
    <row r="44" spans="1:3" ht="18" x14ac:dyDescent="0.3">
      <c r="A44" s="55"/>
      <c r="B44" s="55" t="s">
        <v>1874</v>
      </c>
      <c r="C44" s="89" t="s">
        <v>805</v>
      </c>
    </row>
    <row r="45" spans="1:3" x14ac:dyDescent="0.3">
      <c r="A45" s="1" t="s">
        <v>817</v>
      </c>
      <c r="B45" s="62" t="s">
        <v>807</v>
      </c>
      <c r="C45" s="44" t="s">
        <v>808</v>
      </c>
    </row>
    <row r="46" spans="1:3" x14ac:dyDescent="0.3">
      <c r="A46" s="1" t="s">
        <v>1876</v>
      </c>
      <c r="B46" s="62" t="s">
        <v>810</v>
      </c>
      <c r="C46" s="44" t="s">
        <v>811</v>
      </c>
    </row>
    <row r="47" spans="1:3" x14ac:dyDescent="0.3">
      <c r="A47" s="1" t="s">
        <v>1877</v>
      </c>
      <c r="B47" s="62" t="s">
        <v>813</v>
      </c>
      <c r="C47" s="44" t="s">
        <v>814</v>
      </c>
    </row>
    <row r="48" spans="1:3" outlineLevel="1" x14ac:dyDescent="0.3">
      <c r="A48" s="1" t="s">
        <v>819</v>
      </c>
      <c r="B48" s="169"/>
      <c r="C48" s="154"/>
    </row>
    <row r="49" spans="1:3" outlineLevel="1" x14ac:dyDescent="0.3">
      <c r="A49" s="1" t="s">
        <v>820</v>
      </c>
      <c r="B49" s="169"/>
      <c r="C49" s="154"/>
    </row>
    <row r="50" spans="1:3" outlineLevel="1" x14ac:dyDescent="0.3">
      <c r="A50" s="1" t="s">
        <v>821</v>
      </c>
      <c r="B50" s="193"/>
      <c r="C50" s="154"/>
    </row>
    <row r="51" spans="1:3" ht="18" x14ac:dyDescent="0.3">
      <c r="A51" s="55"/>
      <c r="B51" s="55" t="s">
        <v>1875</v>
      </c>
      <c r="C51" s="89" t="s">
        <v>1175</v>
      </c>
    </row>
    <row r="52" spans="1:3" x14ac:dyDescent="0.3">
      <c r="A52" s="1" t="s">
        <v>1878</v>
      </c>
      <c r="B52" s="58" t="s">
        <v>818</v>
      </c>
      <c r="C52" s="44" t="s">
        <v>811</v>
      </c>
    </row>
    <row r="53" spans="1:3" x14ac:dyDescent="0.3">
      <c r="A53" s="1" t="s">
        <v>1879</v>
      </c>
      <c r="B53" s="169"/>
      <c r="C53" s="191"/>
    </row>
    <row r="54" spans="1:3" x14ac:dyDescent="0.3">
      <c r="A54" s="1" t="s">
        <v>1880</v>
      </c>
      <c r="B54" s="169"/>
      <c r="C54" s="191"/>
    </row>
    <row r="55" spans="1:3" x14ac:dyDescent="0.3">
      <c r="A55" s="1" t="s">
        <v>1881</v>
      </c>
      <c r="B55" s="169"/>
      <c r="C55" s="191"/>
    </row>
    <row r="56" spans="1:3" x14ac:dyDescent="0.3">
      <c r="A56" s="1" t="s">
        <v>1882</v>
      </c>
      <c r="B56" s="169"/>
      <c r="C56" s="191"/>
    </row>
    <row r="57" spans="1:3" x14ac:dyDescent="0.3">
      <c r="A57" s="1" t="s">
        <v>1883</v>
      </c>
      <c r="B57" s="169"/>
      <c r="C57" s="191"/>
    </row>
    <row r="58" spans="1:3" x14ac:dyDescent="0.3">
      <c r="B58" s="61"/>
    </row>
    <row r="59" spans="1:3" x14ac:dyDescent="0.3">
      <c r="B59" s="61"/>
    </row>
    <row r="60" spans="1:3" x14ac:dyDescent="0.3">
      <c r="B60" s="61"/>
    </row>
    <row r="61" spans="1:3" x14ac:dyDescent="0.3">
      <c r="B61" s="61"/>
    </row>
    <row r="62" spans="1:3" x14ac:dyDescent="0.3">
      <c r="B62" s="61"/>
    </row>
    <row r="63" spans="1:3" x14ac:dyDescent="0.3">
      <c r="B63" s="61"/>
    </row>
    <row r="64" spans="1:3" x14ac:dyDescent="0.3">
      <c r="B64" s="61"/>
    </row>
    <row r="65" spans="2:2" x14ac:dyDescent="0.3">
      <c r="B65" s="61"/>
    </row>
    <row r="66" spans="2:2" x14ac:dyDescent="0.3">
      <c r="B66" s="61"/>
    </row>
    <row r="67" spans="2:2" x14ac:dyDescent="0.3">
      <c r="B67" s="61"/>
    </row>
    <row r="68" spans="2:2" x14ac:dyDescent="0.3">
      <c r="B68" s="61"/>
    </row>
    <row r="69" spans="2:2" x14ac:dyDescent="0.3">
      <c r="B69" s="61"/>
    </row>
    <row r="70" spans="2:2" x14ac:dyDescent="0.3">
      <c r="B70" s="61"/>
    </row>
    <row r="71" spans="2:2" x14ac:dyDescent="0.3">
      <c r="B71" s="61"/>
    </row>
    <row r="72" spans="2:2" x14ac:dyDescent="0.3">
      <c r="B72" s="61"/>
    </row>
    <row r="73" spans="2:2" x14ac:dyDescent="0.3">
      <c r="B73" s="61"/>
    </row>
    <row r="74" spans="2:2" x14ac:dyDescent="0.3">
      <c r="B74" s="61"/>
    </row>
    <row r="75" spans="2:2" x14ac:dyDescent="0.3">
      <c r="B75" s="61"/>
    </row>
    <row r="76" spans="2:2" x14ac:dyDescent="0.3">
      <c r="B76" s="61"/>
    </row>
    <row r="77" spans="2:2" x14ac:dyDescent="0.3">
      <c r="B77" s="61"/>
    </row>
    <row r="78" spans="2:2" x14ac:dyDescent="0.3">
      <c r="B78" s="61"/>
    </row>
    <row r="79" spans="2:2" x14ac:dyDescent="0.3">
      <c r="B79" s="61"/>
    </row>
    <row r="80" spans="2:2" x14ac:dyDescent="0.3">
      <c r="B80" s="61"/>
    </row>
    <row r="81" spans="2:2" x14ac:dyDescent="0.3">
      <c r="B81" s="61"/>
    </row>
    <row r="82" spans="2:2" x14ac:dyDescent="0.3">
      <c r="B82" s="61"/>
    </row>
    <row r="83" spans="2:2" x14ac:dyDescent="0.3">
      <c r="B83" s="61"/>
    </row>
    <row r="84" spans="2:2" x14ac:dyDescent="0.3">
      <c r="B84" s="61"/>
    </row>
    <row r="85" spans="2:2" x14ac:dyDescent="0.3">
      <c r="B85" s="61"/>
    </row>
    <row r="86" spans="2:2" x14ac:dyDescent="0.3">
      <c r="B86" s="61"/>
    </row>
    <row r="87" spans="2:2" x14ac:dyDescent="0.3">
      <c r="B87" s="61"/>
    </row>
    <row r="88" spans="2:2" x14ac:dyDescent="0.3">
      <c r="B88" s="61"/>
    </row>
    <row r="89" spans="2:2" x14ac:dyDescent="0.3">
      <c r="B89" s="61"/>
    </row>
    <row r="90" spans="2:2" x14ac:dyDescent="0.3">
      <c r="B90" s="61"/>
    </row>
    <row r="91" spans="2:2" x14ac:dyDescent="0.3">
      <c r="B91" s="61"/>
    </row>
    <row r="92" spans="2:2" x14ac:dyDescent="0.3">
      <c r="B92" s="61"/>
    </row>
    <row r="93" spans="2:2" x14ac:dyDescent="0.3">
      <c r="B93" s="61"/>
    </row>
    <row r="94" spans="2:2" x14ac:dyDescent="0.3">
      <c r="B94" s="61"/>
    </row>
    <row r="95" spans="2:2" x14ac:dyDescent="0.3">
      <c r="B95" s="61"/>
    </row>
    <row r="96" spans="2:2" x14ac:dyDescent="0.3">
      <c r="B96" s="61"/>
    </row>
    <row r="97" spans="2:2" x14ac:dyDescent="0.3">
      <c r="B97" s="61"/>
    </row>
    <row r="98" spans="2:2" x14ac:dyDescent="0.3">
      <c r="B98" s="61"/>
    </row>
    <row r="99" spans="2:2" x14ac:dyDescent="0.3">
      <c r="B99" s="61"/>
    </row>
    <row r="100" spans="2:2" x14ac:dyDescent="0.3">
      <c r="B100" s="61"/>
    </row>
    <row r="101" spans="2:2" x14ac:dyDescent="0.3">
      <c r="B101" s="61"/>
    </row>
    <row r="102" spans="2:2" x14ac:dyDescent="0.3">
      <c r="B102" s="61"/>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61"/>
    </row>
    <row r="114" spans="2:2" x14ac:dyDescent="0.3">
      <c r="B114" s="61"/>
    </row>
    <row r="115" spans="2:2" x14ac:dyDescent="0.3">
      <c r="B115" s="61"/>
    </row>
    <row r="116" spans="2:2" x14ac:dyDescent="0.3">
      <c r="B116" s="61"/>
    </row>
    <row r="117" spans="2:2" x14ac:dyDescent="0.3">
      <c r="B117" s="61"/>
    </row>
    <row r="118" spans="2:2" x14ac:dyDescent="0.3">
      <c r="B118" s="61"/>
    </row>
    <row r="119" spans="2:2" x14ac:dyDescent="0.3">
      <c r="B119" s="61"/>
    </row>
    <row r="120" spans="2:2" x14ac:dyDescent="0.3">
      <c r="B120" s="61"/>
    </row>
    <row r="121" spans="2:2" x14ac:dyDescent="0.3">
      <c r="B121" s="40"/>
    </row>
    <row r="122" spans="2:2" x14ac:dyDescent="0.3">
      <c r="B122" s="61"/>
    </row>
    <row r="123" spans="2:2" x14ac:dyDescent="0.3">
      <c r="B123" s="61"/>
    </row>
    <row r="124" spans="2:2" x14ac:dyDescent="0.3">
      <c r="B124" s="61"/>
    </row>
    <row r="125" spans="2:2" x14ac:dyDescent="0.3">
      <c r="B125" s="61"/>
    </row>
    <row r="126" spans="2:2" x14ac:dyDescent="0.3">
      <c r="B126" s="61"/>
    </row>
    <row r="127" spans="2:2" x14ac:dyDescent="0.3">
      <c r="B127" s="61"/>
    </row>
    <row r="128" spans="2:2" x14ac:dyDescent="0.3">
      <c r="B128" s="61"/>
    </row>
    <row r="129" spans="2:2" x14ac:dyDescent="0.3">
      <c r="B129" s="61"/>
    </row>
    <row r="130" spans="2:2" x14ac:dyDescent="0.3">
      <c r="B130" s="61"/>
    </row>
    <row r="131" spans="2:2" x14ac:dyDescent="0.3">
      <c r="B131" s="61"/>
    </row>
    <row r="132" spans="2:2" x14ac:dyDescent="0.3">
      <c r="B132" s="61"/>
    </row>
    <row r="133" spans="2:2" x14ac:dyDescent="0.3">
      <c r="B133" s="61"/>
    </row>
    <row r="134" spans="2:2" x14ac:dyDescent="0.3">
      <c r="B134" s="61"/>
    </row>
    <row r="135" spans="2:2" x14ac:dyDescent="0.3">
      <c r="B135" s="61"/>
    </row>
    <row r="136" spans="2:2" x14ac:dyDescent="0.3">
      <c r="B136" s="61"/>
    </row>
    <row r="137" spans="2:2" x14ac:dyDescent="0.3">
      <c r="B137" s="61"/>
    </row>
    <row r="138" spans="2:2" x14ac:dyDescent="0.3">
      <c r="B138" s="61"/>
    </row>
    <row r="140" spans="2:2" x14ac:dyDescent="0.3">
      <c r="B140" s="61"/>
    </row>
    <row r="141" spans="2:2" x14ac:dyDescent="0.3">
      <c r="B141" s="61"/>
    </row>
    <row r="142" spans="2:2" x14ac:dyDescent="0.3">
      <c r="B142" s="61"/>
    </row>
    <row r="147" spans="2:2" x14ac:dyDescent="0.3">
      <c r="B147" s="50"/>
    </row>
    <row r="148" spans="2:2" x14ac:dyDescent="0.3">
      <c r="B148" s="90"/>
    </row>
    <row r="154" spans="2:2" x14ac:dyDescent="0.3">
      <c r="B154" s="62"/>
    </row>
    <row r="155" spans="2:2" x14ac:dyDescent="0.3">
      <c r="B155" s="61"/>
    </row>
    <row r="157" spans="2:2" x14ac:dyDescent="0.3">
      <c r="B157" s="61"/>
    </row>
    <row r="158" spans="2:2" x14ac:dyDescent="0.3">
      <c r="B158" s="61"/>
    </row>
    <row r="159" spans="2:2" x14ac:dyDescent="0.3">
      <c r="B159" s="61"/>
    </row>
    <row r="160" spans="2:2" x14ac:dyDescent="0.3">
      <c r="B160" s="61"/>
    </row>
    <row r="161" spans="2:2" x14ac:dyDescent="0.3">
      <c r="B161" s="61"/>
    </row>
    <row r="162" spans="2:2" x14ac:dyDescent="0.3">
      <c r="B162" s="61"/>
    </row>
    <row r="163" spans="2:2" x14ac:dyDescent="0.3">
      <c r="B163" s="61"/>
    </row>
    <row r="164" spans="2:2" x14ac:dyDescent="0.3">
      <c r="B164" s="61"/>
    </row>
    <row r="165" spans="2:2" x14ac:dyDescent="0.3">
      <c r="B165" s="61"/>
    </row>
    <row r="166" spans="2:2" x14ac:dyDescent="0.3">
      <c r="B166" s="61"/>
    </row>
    <row r="167" spans="2:2" x14ac:dyDescent="0.3">
      <c r="B167" s="61"/>
    </row>
    <row r="168" spans="2:2" x14ac:dyDescent="0.3">
      <c r="B168" s="61"/>
    </row>
    <row r="265" spans="2:2" x14ac:dyDescent="0.3">
      <c r="B265" s="58"/>
    </row>
    <row r="266" spans="2:2" x14ac:dyDescent="0.3">
      <c r="B266" s="61"/>
    </row>
    <row r="267" spans="2:2" x14ac:dyDescent="0.3">
      <c r="B267" s="61"/>
    </row>
    <row r="270" spans="2:2" x14ac:dyDescent="0.3">
      <c r="B270" s="61"/>
    </row>
    <row r="286" spans="2:2" x14ac:dyDescent="0.3">
      <c r="B286" s="58"/>
    </row>
    <row r="316" spans="2:2" x14ac:dyDescent="0.3">
      <c r="B316" s="50"/>
    </row>
    <row r="317" spans="2:2" x14ac:dyDescent="0.3">
      <c r="B317" s="61"/>
    </row>
    <row r="319" spans="2:2" x14ac:dyDescent="0.3">
      <c r="B319" s="61"/>
    </row>
    <row r="320" spans="2:2" x14ac:dyDescent="0.3">
      <c r="B320" s="61"/>
    </row>
    <row r="321" spans="2:2" x14ac:dyDescent="0.3">
      <c r="B321" s="61"/>
    </row>
    <row r="322" spans="2:2" x14ac:dyDescent="0.3">
      <c r="B322" s="61"/>
    </row>
    <row r="323" spans="2:2" x14ac:dyDescent="0.3">
      <c r="B323" s="61"/>
    </row>
    <row r="324" spans="2:2" x14ac:dyDescent="0.3">
      <c r="B324" s="61"/>
    </row>
    <row r="325" spans="2:2" x14ac:dyDescent="0.3">
      <c r="B325" s="61"/>
    </row>
    <row r="326" spans="2:2" x14ac:dyDescent="0.3">
      <c r="B326" s="61"/>
    </row>
    <row r="327" spans="2:2" x14ac:dyDescent="0.3">
      <c r="B327" s="61"/>
    </row>
    <row r="328" spans="2:2" x14ac:dyDescent="0.3">
      <c r="B328" s="61"/>
    </row>
    <row r="329" spans="2:2" x14ac:dyDescent="0.3">
      <c r="B329" s="61"/>
    </row>
    <row r="330" spans="2:2" x14ac:dyDescent="0.3">
      <c r="B330" s="61"/>
    </row>
    <row r="342" spans="2:2" x14ac:dyDescent="0.3">
      <c r="B342" s="61"/>
    </row>
    <row r="343" spans="2:2" x14ac:dyDescent="0.3">
      <c r="B343" s="61"/>
    </row>
    <row r="344" spans="2:2" x14ac:dyDescent="0.3">
      <c r="B344" s="61"/>
    </row>
    <row r="345" spans="2:2" x14ac:dyDescent="0.3">
      <c r="B345" s="61"/>
    </row>
    <row r="346" spans="2:2" x14ac:dyDescent="0.3">
      <c r="B346" s="61"/>
    </row>
    <row r="347" spans="2:2" x14ac:dyDescent="0.3">
      <c r="B347" s="61"/>
    </row>
    <row r="348" spans="2:2" x14ac:dyDescent="0.3">
      <c r="B348" s="61"/>
    </row>
    <row r="349" spans="2:2" x14ac:dyDescent="0.3">
      <c r="B349" s="61"/>
    </row>
    <row r="350" spans="2:2" x14ac:dyDescent="0.3">
      <c r="B350" s="61"/>
    </row>
    <row r="352" spans="2:2" x14ac:dyDescent="0.3">
      <c r="B352" s="61"/>
    </row>
    <row r="353" spans="2:2" x14ac:dyDescent="0.3">
      <c r="B353" s="61"/>
    </row>
    <row r="354" spans="2:2" x14ac:dyDescent="0.3">
      <c r="B354" s="61"/>
    </row>
    <row r="355" spans="2:2" x14ac:dyDescent="0.3">
      <c r="B355" s="61"/>
    </row>
    <row r="356" spans="2:2" x14ac:dyDescent="0.3">
      <c r="B356" s="61"/>
    </row>
    <row r="358" spans="2:2" x14ac:dyDescent="0.3">
      <c r="B358" s="61"/>
    </row>
    <row r="361" spans="2:2" x14ac:dyDescent="0.3">
      <c r="B361" s="61"/>
    </row>
    <row r="364" spans="2:2" x14ac:dyDescent="0.3">
      <c r="B364" s="61"/>
    </row>
    <row r="365" spans="2:2" x14ac:dyDescent="0.3">
      <c r="B365" s="61"/>
    </row>
    <row r="366" spans="2:2" x14ac:dyDescent="0.3">
      <c r="B366" s="61"/>
    </row>
    <row r="367" spans="2:2" x14ac:dyDescent="0.3">
      <c r="B367" s="61"/>
    </row>
    <row r="368" spans="2:2" x14ac:dyDescent="0.3">
      <c r="B368" s="61"/>
    </row>
    <row r="369" spans="2:2" x14ac:dyDescent="0.3">
      <c r="B369" s="61"/>
    </row>
    <row r="370" spans="2:2" x14ac:dyDescent="0.3">
      <c r="B370" s="61"/>
    </row>
    <row r="371" spans="2:2" x14ac:dyDescent="0.3">
      <c r="B371" s="61"/>
    </row>
    <row r="372" spans="2:2" x14ac:dyDescent="0.3">
      <c r="B372" s="61"/>
    </row>
    <row r="373" spans="2:2" x14ac:dyDescent="0.3">
      <c r="B373" s="61"/>
    </row>
    <row r="374" spans="2:2" x14ac:dyDescent="0.3">
      <c r="B374" s="61"/>
    </row>
    <row r="375" spans="2:2" x14ac:dyDescent="0.3">
      <c r="B375" s="61"/>
    </row>
    <row r="376" spans="2:2" x14ac:dyDescent="0.3">
      <c r="B376" s="61"/>
    </row>
    <row r="377" spans="2:2" x14ac:dyDescent="0.3">
      <c r="B377" s="61"/>
    </row>
    <row r="378" spans="2:2" x14ac:dyDescent="0.3">
      <c r="B378" s="61"/>
    </row>
    <row r="379" spans="2:2" x14ac:dyDescent="0.3">
      <c r="B379" s="61"/>
    </row>
    <row r="380" spans="2:2" x14ac:dyDescent="0.3">
      <c r="B380" s="61"/>
    </row>
    <row r="381" spans="2:2" x14ac:dyDescent="0.3">
      <c r="B381" s="61"/>
    </row>
    <row r="382" spans="2:2" x14ac:dyDescent="0.3">
      <c r="B382" s="61"/>
    </row>
    <row r="386" spans="2:2" x14ac:dyDescent="0.3">
      <c r="B386" s="50"/>
    </row>
    <row r="403" spans="2:2" x14ac:dyDescent="0.3">
      <c r="B403" s="9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C4D09F4E-05A4-4A7C-A714-D4962386BE63}"/>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E5046-7BED-4202-8096-878095802C3E}">
  <sheetPr>
    <tabColor rgb="FF243386"/>
  </sheetPr>
  <dimension ref="B1:D37"/>
  <sheetViews>
    <sheetView zoomScale="80" zoomScaleNormal="80" workbookViewId="0">
      <selection activeCell="C7" sqref="C7"/>
    </sheetView>
  </sheetViews>
  <sheetFormatPr defaultColWidth="15.88671875" defaultRowHeight="14.4" x14ac:dyDescent="0.3"/>
  <cols>
    <col min="1" max="1" width="3.44140625" style="17" customWidth="1"/>
    <col min="2" max="2" width="18.6640625" style="17" customWidth="1"/>
    <col min="3" max="3" width="95.5546875" style="17" customWidth="1"/>
    <col min="4" max="4" width="15.109375" style="17" customWidth="1"/>
    <col min="5" max="5" width="2.88671875" style="17" customWidth="1"/>
    <col min="6" max="6" width="1.88671875" style="17" customWidth="1"/>
    <col min="7" max="256" width="15.88671875" style="17"/>
    <col min="257" max="257" width="3.44140625" style="17" customWidth="1"/>
    <col min="258" max="258" width="18.6640625" style="17" customWidth="1"/>
    <col min="259" max="259" width="95.5546875" style="17" customWidth="1"/>
    <col min="260" max="260" width="15.109375" style="17" customWidth="1"/>
    <col min="261" max="261" width="2.88671875" style="17" customWidth="1"/>
    <col min="262" max="262" width="1.88671875" style="17" customWidth="1"/>
    <col min="263" max="512" width="15.88671875" style="17"/>
    <col min="513" max="513" width="3.44140625" style="17" customWidth="1"/>
    <col min="514" max="514" width="18.6640625" style="17" customWidth="1"/>
    <col min="515" max="515" width="95.5546875" style="17" customWidth="1"/>
    <col min="516" max="516" width="15.109375" style="17" customWidth="1"/>
    <col min="517" max="517" width="2.88671875" style="17" customWidth="1"/>
    <col min="518" max="518" width="1.88671875" style="17" customWidth="1"/>
    <col min="519" max="768" width="15.88671875" style="17"/>
    <col min="769" max="769" width="3.44140625" style="17" customWidth="1"/>
    <col min="770" max="770" width="18.6640625" style="17" customWidth="1"/>
    <col min="771" max="771" width="95.5546875" style="17" customWidth="1"/>
    <col min="772" max="772" width="15.109375" style="17" customWidth="1"/>
    <col min="773" max="773" width="2.88671875" style="17" customWidth="1"/>
    <col min="774" max="774" width="1.88671875" style="17" customWidth="1"/>
    <col min="775" max="1024" width="15.88671875" style="17"/>
    <col min="1025" max="1025" width="3.44140625" style="17" customWidth="1"/>
    <col min="1026" max="1026" width="18.6640625" style="17" customWidth="1"/>
    <col min="1027" max="1027" width="95.5546875" style="17" customWidth="1"/>
    <col min="1028" max="1028" width="15.109375" style="17" customWidth="1"/>
    <col min="1029" max="1029" width="2.88671875" style="17" customWidth="1"/>
    <col min="1030" max="1030" width="1.88671875" style="17" customWidth="1"/>
    <col min="1031" max="1280" width="15.88671875" style="17"/>
    <col min="1281" max="1281" width="3.44140625" style="17" customWidth="1"/>
    <col min="1282" max="1282" width="18.6640625" style="17" customWidth="1"/>
    <col min="1283" max="1283" width="95.5546875" style="17" customWidth="1"/>
    <col min="1284" max="1284" width="15.109375" style="17" customWidth="1"/>
    <col min="1285" max="1285" width="2.88671875" style="17" customWidth="1"/>
    <col min="1286" max="1286" width="1.88671875" style="17" customWidth="1"/>
    <col min="1287" max="1536" width="15.88671875" style="17"/>
    <col min="1537" max="1537" width="3.44140625" style="17" customWidth="1"/>
    <col min="1538" max="1538" width="18.6640625" style="17" customWidth="1"/>
    <col min="1539" max="1539" width="95.5546875" style="17" customWidth="1"/>
    <col min="1540" max="1540" width="15.109375" style="17" customWidth="1"/>
    <col min="1541" max="1541" width="2.88671875" style="17" customWidth="1"/>
    <col min="1542" max="1542" width="1.88671875" style="17" customWidth="1"/>
    <col min="1543" max="1792" width="15.88671875" style="17"/>
    <col min="1793" max="1793" width="3.44140625" style="17" customWidth="1"/>
    <col min="1794" max="1794" width="18.6640625" style="17" customWidth="1"/>
    <col min="1795" max="1795" width="95.5546875" style="17" customWidth="1"/>
    <col min="1796" max="1796" width="15.109375" style="17" customWidth="1"/>
    <col min="1797" max="1797" width="2.88671875" style="17" customWidth="1"/>
    <col min="1798" max="1798" width="1.88671875" style="17" customWidth="1"/>
    <col min="1799" max="2048" width="15.88671875" style="17"/>
    <col min="2049" max="2049" width="3.44140625" style="17" customWidth="1"/>
    <col min="2050" max="2050" width="18.6640625" style="17" customWidth="1"/>
    <col min="2051" max="2051" width="95.5546875" style="17" customWidth="1"/>
    <col min="2052" max="2052" width="15.109375" style="17" customWidth="1"/>
    <col min="2053" max="2053" width="2.88671875" style="17" customWidth="1"/>
    <col min="2054" max="2054" width="1.88671875" style="17" customWidth="1"/>
    <col min="2055" max="2304" width="15.88671875" style="17"/>
    <col min="2305" max="2305" width="3.44140625" style="17" customWidth="1"/>
    <col min="2306" max="2306" width="18.6640625" style="17" customWidth="1"/>
    <col min="2307" max="2307" width="95.5546875" style="17" customWidth="1"/>
    <col min="2308" max="2308" width="15.109375" style="17" customWidth="1"/>
    <col min="2309" max="2309" width="2.88671875" style="17" customWidth="1"/>
    <col min="2310" max="2310" width="1.88671875" style="17" customWidth="1"/>
    <col min="2311" max="2560" width="15.88671875" style="17"/>
    <col min="2561" max="2561" width="3.44140625" style="17" customWidth="1"/>
    <col min="2562" max="2562" width="18.6640625" style="17" customWidth="1"/>
    <col min="2563" max="2563" width="95.5546875" style="17" customWidth="1"/>
    <col min="2564" max="2564" width="15.109375" style="17" customWidth="1"/>
    <col min="2565" max="2565" width="2.88671875" style="17" customWidth="1"/>
    <col min="2566" max="2566" width="1.88671875" style="17" customWidth="1"/>
    <col min="2567" max="2816" width="15.88671875" style="17"/>
    <col min="2817" max="2817" width="3.44140625" style="17" customWidth="1"/>
    <col min="2818" max="2818" width="18.6640625" style="17" customWidth="1"/>
    <col min="2819" max="2819" width="95.5546875" style="17" customWidth="1"/>
    <col min="2820" max="2820" width="15.109375" style="17" customWidth="1"/>
    <col min="2821" max="2821" width="2.88671875" style="17" customWidth="1"/>
    <col min="2822" max="2822" width="1.88671875" style="17" customWidth="1"/>
    <col min="2823" max="3072" width="15.88671875" style="17"/>
    <col min="3073" max="3073" width="3.44140625" style="17" customWidth="1"/>
    <col min="3074" max="3074" width="18.6640625" style="17" customWidth="1"/>
    <col min="3075" max="3075" width="95.5546875" style="17" customWidth="1"/>
    <col min="3076" max="3076" width="15.109375" style="17" customWidth="1"/>
    <col min="3077" max="3077" width="2.88671875" style="17" customWidth="1"/>
    <col min="3078" max="3078" width="1.88671875" style="17" customWidth="1"/>
    <col min="3079" max="3328" width="15.88671875" style="17"/>
    <col min="3329" max="3329" width="3.44140625" style="17" customWidth="1"/>
    <col min="3330" max="3330" width="18.6640625" style="17" customWidth="1"/>
    <col min="3331" max="3331" width="95.5546875" style="17" customWidth="1"/>
    <col min="3332" max="3332" width="15.109375" style="17" customWidth="1"/>
    <col min="3333" max="3333" width="2.88671875" style="17" customWidth="1"/>
    <col min="3334" max="3334" width="1.88671875" style="17" customWidth="1"/>
    <col min="3335" max="3584" width="15.88671875" style="17"/>
    <col min="3585" max="3585" width="3.44140625" style="17" customWidth="1"/>
    <col min="3586" max="3586" width="18.6640625" style="17" customWidth="1"/>
    <col min="3587" max="3587" width="95.5546875" style="17" customWidth="1"/>
    <col min="3588" max="3588" width="15.109375" style="17" customWidth="1"/>
    <col min="3589" max="3589" width="2.88671875" style="17" customWidth="1"/>
    <col min="3590" max="3590" width="1.88671875" style="17" customWidth="1"/>
    <col min="3591" max="3840" width="15.88671875" style="17"/>
    <col min="3841" max="3841" width="3.44140625" style="17" customWidth="1"/>
    <col min="3842" max="3842" width="18.6640625" style="17" customWidth="1"/>
    <col min="3843" max="3843" width="95.5546875" style="17" customWidth="1"/>
    <col min="3844" max="3844" width="15.109375" style="17" customWidth="1"/>
    <col min="3845" max="3845" width="2.88671875" style="17" customWidth="1"/>
    <col min="3846" max="3846" width="1.88671875" style="17" customWidth="1"/>
    <col min="3847" max="4096" width="15.88671875" style="17"/>
    <col min="4097" max="4097" width="3.44140625" style="17" customWidth="1"/>
    <col min="4098" max="4098" width="18.6640625" style="17" customWidth="1"/>
    <col min="4099" max="4099" width="95.5546875" style="17" customWidth="1"/>
    <col min="4100" max="4100" width="15.109375" style="17" customWidth="1"/>
    <col min="4101" max="4101" width="2.88671875" style="17" customWidth="1"/>
    <col min="4102" max="4102" width="1.88671875" style="17" customWidth="1"/>
    <col min="4103" max="4352" width="15.88671875" style="17"/>
    <col min="4353" max="4353" width="3.44140625" style="17" customWidth="1"/>
    <col min="4354" max="4354" width="18.6640625" style="17" customWidth="1"/>
    <col min="4355" max="4355" width="95.5546875" style="17" customWidth="1"/>
    <col min="4356" max="4356" width="15.109375" style="17" customWidth="1"/>
    <col min="4357" max="4357" width="2.88671875" style="17" customWidth="1"/>
    <col min="4358" max="4358" width="1.88671875" style="17" customWidth="1"/>
    <col min="4359" max="4608" width="15.88671875" style="17"/>
    <col min="4609" max="4609" width="3.44140625" style="17" customWidth="1"/>
    <col min="4610" max="4610" width="18.6640625" style="17" customWidth="1"/>
    <col min="4611" max="4611" width="95.5546875" style="17" customWidth="1"/>
    <col min="4612" max="4612" width="15.109375" style="17" customWidth="1"/>
    <col min="4613" max="4613" width="2.88671875" style="17" customWidth="1"/>
    <col min="4614" max="4614" width="1.88671875" style="17" customWidth="1"/>
    <col min="4615" max="4864" width="15.88671875" style="17"/>
    <col min="4865" max="4865" width="3.44140625" style="17" customWidth="1"/>
    <col min="4866" max="4866" width="18.6640625" style="17" customWidth="1"/>
    <col min="4867" max="4867" width="95.5546875" style="17" customWidth="1"/>
    <col min="4868" max="4868" width="15.109375" style="17" customWidth="1"/>
    <col min="4869" max="4869" width="2.88671875" style="17" customWidth="1"/>
    <col min="4870" max="4870" width="1.88671875" style="17" customWidth="1"/>
    <col min="4871" max="5120" width="15.88671875" style="17"/>
    <col min="5121" max="5121" width="3.44140625" style="17" customWidth="1"/>
    <col min="5122" max="5122" width="18.6640625" style="17" customWidth="1"/>
    <col min="5123" max="5123" width="95.5546875" style="17" customWidth="1"/>
    <col min="5124" max="5124" width="15.109375" style="17" customWidth="1"/>
    <col min="5125" max="5125" width="2.88671875" style="17" customWidth="1"/>
    <col min="5126" max="5126" width="1.88671875" style="17" customWidth="1"/>
    <col min="5127" max="5376" width="15.88671875" style="17"/>
    <col min="5377" max="5377" width="3.44140625" style="17" customWidth="1"/>
    <col min="5378" max="5378" width="18.6640625" style="17" customWidth="1"/>
    <col min="5379" max="5379" width="95.5546875" style="17" customWidth="1"/>
    <col min="5380" max="5380" width="15.109375" style="17" customWidth="1"/>
    <col min="5381" max="5381" width="2.88671875" style="17" customWidth="1"/>
    <col min="5382" max="5382" width="1.88671875" style="17" customWidth="1"/>
    <col min="5383" max="5632" width="15.88671875" style="17"/>
    <col min="5633" max="5633" width="3.44140625" style="17" customWidth="1"/>
    <col min="5634" max="5634" width="18.6640625" style="17" customWidth="1"/>
    <col min="5635" max="5635" width="95.5546875" style="17" customWidth="1"/>
    <col min="5636" max="5636" width="15.109375" style="17" customWidth="1"/>
    <col min="5637" max="5637" width="2.88671875" style="17" customWidth="1"/>
    <col min="5638" max="5638" width="1.88671875" style="17" customWidth="1"/>
    <col min="5639" max="5888" width="15.88671875" style="17"/>
    <col min="5889" max="5889" width="3.44140625" style="17" customWidth="1"/>
    <col min="5890" max="5890" width="18.6640625" style="17" customWidth="1"/>
    <col min="5891" max="5891" width="95.5546875" style="17" customWidth="1"/>
    <col min="5892" max="5892" width="15.109375" style="17" customWidth="1"/>
    <col min="5893" max="5893" width="2.88671875" style="17" customWidth="1"/>
    <col min="5894" max="5894" width="1.88671875" style="17" customWidth="1"/>
    <col min="5895" max="6144" width="15.88671875" style="17"/>
    <col min="6145" max="6145" width="3.44140625" style="17" customWidth="1"/>
    <col min="6146" max="6146" width="18.6640625" style="17" customWidth="1"/>
    <col min="6147" max="6147" width="95.5546875" style="17" customWidth="1"/>
    <col min="6148" max="6148" width="15.109375" style="17" customWidth="1"/>
    <col min="6149" max="6149" width="2.88671875" style="17" customWidth="1"/>
    <col min="6150" max="6150" width="1.88671875" style="17" customWidth="1"/>
    <col min="6151" max="6400" width="15.88671875" style="17"/>
    <col min="6401" max="6401" width="3.44140625" style="17" customWidth="1"/>
    <col min="6402" max="6402" width="18.6640625" style="17" customWidth="1"/>
    <col min="6403" max="6403" width="95.5546875" style="17" customWidth="1"/>
    <col min="6404" max="6404" width="15.109375" style="17" customWidth="1"/>
    <col min="6405" max="6405" width="2.88671875" style="17" customWidth="1"/>
    <col min="6406" max="6406" width="1.88671875" style="17" customWidth="1"/>
    <col min="6407" max="6656" width="15.88671875" style="17"/>
    <col min="6657" max="6657" width="3.44140625" style="17" customWidth="1"/>
    <col min="6658" max="6658" width="18.6640625" style="17" customWidth="1"/>
    <col min="6659" max="6659" width="95.5546875" style="17" customWidth="1"/>
    <col min="6660" max="6660" width="15.109375" style="17" customWidth="1"/>
    <col min="6661" max="6661" width="2.88671875" style="17" customWidth="1"/>
    <col min="6662" max="6662" width="1.88671875" style="17" customWidth="1"/>
    <col min="6663" max="6912" width="15.88671875" style="17"/>
    <col min="6913" max="6913" width="3.44140625" style="17" customWidth="1"/>
    <col min="6914" max="6914" width="18.6640625" style="17" customWidth="1"/>
    <col min="6915" max="6915" width="95.5546875" style="17" customWidth="1"/>
    <col min="6916" max="6916" width="15.109375" style="17" customWidth="1"/>
    <col min="6917" max="6917" width="2.88671875" style="17" customWidth="1"/>
    <col min="6918" max="6918" width="1.88671875" style="17" customWidth="1"/>
    <col min="6919" max="7168" width="15.88671875" style="17"/>
    <col min="7169" max="7169" width="3.44140625" style="17" customWidth="1"/>
    <col min="7170" max="7170" width="18.6640625" style="17" customWidth="1"/>
    <col min="7171" max="7171" width="95.5546875" style="17" customWidth="1"/>
    <col min="7172" max="7172" width="15.109375" style="17" customWidth="1"/>
    <col min="7173" max="7173" width="2.88671875" style="17" customWidth="1"/>
    <col min="7174" max="7174" width="1.88671875" style="17" customWidth="1"/>
    <col min="7175" max="7424" width="15.88671875" style="17"/>
    <col min="7425" max="7425" width="3.44140625" style="17" customWidth="1"/>
    <col min="7426" max="7426" width="18.6640625" style="17" customWidth="1"/>
    <col min="7427" max="7427" width="95.5546875" style="17" customWidth="1"/>
    <col min="7428" max="7428" width="15.109375" style="17" customWidth="1"/>
    <col min="7429" max="7429" width="2.88671875" style="17" customWidth="1"/>
    <col min="7430" max="7430" width="1.88671875" style="17" customWidth="1"/>
    <col min="7431" max="7680" width="15.88671875" style="17"/>
    <col min="7681" max="7681" width="3.44140625" style="17" customWidth="1"/>
    <col min="7682" max="7682" width="18.6640625" style="17" customWidth="1"/>
    <col min="7683" max="7683" width="95.5546875" style="17" customWidth="1"/>
    <col min="7684" max="7684" width="15.109375" style="17" customWidth="1"/>
    <col min="7685" max="7685" width="2.88671875" style="17" customWidth="1"/>
    <col min="7686" max="7686" width="1.88671875" style="17" customWidth="1"/>
    <col min="7687" max="7936" width="15.88671875" style="17"/>
    <col min="7937" max="7937" width="3.44140625" style="17" customWidth="1"/>
    <col min="7938" max="7938" width="18.6640625" style="17" customWidth="1"/>
    <col min="7939" max="7939" width="95.5546875" style="17" customWidth="1"/>
    <col min="7940" max="7940" width="15.109375" style="17" customWidth="1"/>
    <col min="7941" max="7941" width="2.88671875" style="17" customWidth="1"/>
    <col min="7942" max="7942" width="1.88671875" style="17" customWidth="1"/>
    <col min="7943" max="8192" width="15.88671875" style="17"/>
    <col min="8193" max="8193" width="3.44140625" style="17" customWidth="1"/>
    <col min="8194" max="8194" width="18.6640625" style="17" customWidth="1"/>
    <col min="8195" max="8195" width="95.5546875" style="17" customWidth="1"/>
    <col min="8196" max="8196" width="15.109375" style="17" customWidth="1"/>
    <col min="8197" max="8197" width="2.88671875" style="17" customWidth="1"/>
    <col min="8198" max="8198" width="1.88671875" style="17" customWidth="1"/>
    <col min="8199" max="8448" width="15.88671875" style="17"/>
    <col min="8449" max="8449" width="3.44140625" style="17" customWidth="1"/>
    <col min="8450" max="8450" width="18.6640625" style="17" customWidth="1"/>
    <col min="8451" max="8451" width="95.5546875" style="17" customWidth="1"/>
    <col min="8452" max="8452" width="15.109375" style="17" customWidth="1"/>
    <col min="8453" max="8453" width="2.88671875" style="17" customWidth="1"/>
    <col min="8454" max="8454" width="1.88671875" style="17" customWidth="1"/>
    <col min="8455" max="8704" width="15.88671875" style="17"/>
    <col min="8705" max="8705" width="3.44140625" style="17" customWidth="1"/>
    <col min="8706" max="8706" width="18.6640625" style="17" customWidth="1"/>
    <col min="8707" max="8707" width="95.5546875" style="17" customWidth="1"/>
    <col min="8708" max="8708" width="15.109375" style="17" customWidth="1"/>
    <col min="8709" max="8709" width="2.88671875" style="17" customWidth="1"/>
    <col min="8710" max="8710" width="1.88671875" style="17" customWidth="1"/>
    <col min="8711" max="8960" width="15.88671875" style="17"/>
    <col min="8961" max="8961" width="3.44140625" style="17" customWidth="1"/>
    <col min="8962" max="8962" width="18.6640625" style="17" customWidth="1"/>
    <col min="8963" max="8963" width="95.5546875" style="17" customWidth="1"/>
    <col min="8964" max="8964" width="15.109375" style="17" customWidth="1"/>
    <col min="8965" max="8965" width="2.88671875" style="17" customWidth="1"/>
    <col min="8966" max="8966" width="1.88671875" style="17" customWidth="1"/>
    <col min="8967" max="9216" width="15.88671875" style="17"/>
    <col min="9217" max="9217" width="3.44140625" style="17" customWidth="1"/>
    <col min="9218" max="9218" width="18.6640625" style="17" customWidth="1"/>
    <col min="9219" max="9219" width="95.5546875" style="17" customWidth="1"/>
    <col min="9220" max="9220" width="15.109375" style="17" customWidth="1"/>
    <col min="9221" max="9221" width="2.88671875" style="17" customWidth="1"/>
    <col min="9222" max="9222" width="1.88671875" style="17" customWidth="1"/>
    <col min="9223" max="9472" width="15.88671875" style="17"/>
    <col min="9473" max="9473" width="3.44140625" style="17" customWidth="1"/>
    <col min="9474" max="9474" width="18.6640625" style="17" customWidth="1"/>
    <col min="9475" max="9475" width="95.5546875" style="17" customWidth="1"/>
    <col min="9476" max="9476" width="15.109375" style="17" customWidth="1"/>
    <col min="9477" max="9477" width="2.88671875" style="17" customWidth="1"/>
    <col min="9478" max="9478" width="1.88671875" style="17" customWidth="1"/>
    <col min="9479" max="9728" width="15.88671875" style="17"/>
    <col min="9729" max="9729" width="3.44140625" style="17" customWidth="1"/>
    <col min="9730" max="9730" width="18.6640625" style="17" customWidth="1"/>
    <col min="9731" max="9731" width="95.5546875" style="17" customWidth="1"/>
    <col min="9732" max="9732" width="15.109375" style="17" customWidth="1"/>
    <col min="9733" max="9733" width="2.88671875" style="17" customWidth="1"/>
    <col min="9734" max="9734" width="1.88671875" style="17" customWidth="1"/>
    <col min="9735" max="9984" width="15.88671875" style="17"/>
    <col min="9985" max="9985" width="3.44140625" style="17" customWidth="1"/>
    <col min="9986" max="9986" width="18.6640625" style="17" customWidth="1"/>
    <col min="9987" max="9987" width="95.5546875" style="17" customWidth="1"/>
    <col min="9988" max="9988" width="15.109375" style="17" customWidth="1"/>
    <col min="9989" max="9989" width="2.88671875" style="17" customWidth="1"/>
    <col min="9990" max="9990" width="1.88671875" style="17" customWidth="1"/>
    <col min="9991" max="10240" width="15.88671875" style="17"/>
    <col min="10241" max="10241" width="3.44140625" style="17" customWidth="1"/>
    <col min="10242" max="10242" width="18.6640625" style="17" customWidth="1"/>
    <col min="10243" max="10243" width="95.5546875" style="17" customWidth="1"/>
    <col min="10244" max="10244" width="15.109375" style="17" customWidth="1"/>
    <col min="10245" max="10245" width="2.88671875" style="17" customWidth="1"/>
    <col min="10246" max="10246" width="1.88671875" style="17" customWidth="1"/>
    <col min="10247" max="10496" width="15.88671875" style="17"/>
    <col min="10497" max="10497" width="3.44140625" style="17" customWidth="1"/>
    <col min="10498" max="10498" width="18.6640625" style="17" customWidth="1"/>
    <col min="10499" max="10499" width="95.5546875" style="17" customWidth="1"/>
    <col min="10500" max="10500" width="15.109375" style="17" customWidth="1"/>
    <col min="10501" max="10501" width="2.88671875" style="17" customWidth="1"/>
    <col min="10502" max="10502" width="1.88671875" style="17" customWidth="1"/>
    <col min="10503" max="10752" width="15.88671875" style="17"/>
    <col min="10753" max="10753" width="3.44140625" style="17" customWidth="1"/>
    <col min="10754" max="10754" width="18.6640625" style="17" customWidth="1"/>
    <col min="10755" max="10755" width="95.5546875" style="17" customWidth="1"/>
    <col min="10756" max="10756" width="15.109375" style="17" customWidth="1"/>
    <col min="10757" max="10757" width="2.88671875" style="17" customWidth="1"/>
    <col min="10758" max="10758" width="1.88671875" style="17" customWidth="1"/>
    <col min="10759" max="11008" width="15.88671875" style="17"/>
    <col min="11009" max="11009" width="3.44140625" style="17" customWidth="1"/>
    <col min="11010" max="11010" width="18.6640625" style="17" customWidth="1"/>
    <col min="11011" max="11011" width="95.5546875" style="17" customWidth="1"/>
    <col min="11012" max="11012" width="15.109375" style="17" customWidth="1"/>
    <col min="11013" max="11013" width="2.88671875" style="17" customWidth="1"/>
    <col min="11014" max="11014" width="1.88671875" style="17" customWidth="1"/>
    <col min="11015" max="11264" width="15.88671875" style="17"/>
    <col min="11265" max="11265" width="3.44140625" style="17" customWidth="1"/>
    <col min="11266" max="11266" width="18.6640625" style="17" customWidth="1"/>
    <col min="11267" max="11267" width="95.5546875" style="17" customWidth="1"/>
    <col min="11268" max="11268" width="15.109375" style="17" customWidth="1"/>
    <col min="11269" max="11269" width="2.88671875" style="17" customWidth="1"/>
    <col min="11270" max="11270" width="1.88671875" style="17" customWidth="1"/>
    <col min="11271" max="11520" width="15.88671875" style="17"/>
    <col min="11521" max="11521" width="3.44140625" style="17" customWidth="1"/>
    <col min="11522" max="11522" width="18.6640625" style="17" customWidth="1"/>
    <col min="11523" max="11523" width="95.5546875" style="17" customWidth="1"/>
    <col min="11524" max="11524" width="15.109375" style="17" customWidth="1"/>
    <col min="11525" max="11525" width="2.88671875" style="17" customWidth="1"/>
    <col min="11526" max="11526" width="1.88671875" style="17" customWidth="1"/>
    <col min="11527" max="11776" width="15.88671875" style="17"/>
    <col min="11777" max="11777" width="3.44140625" style="17" customWidth="1"/>
    <col min="11778" max="11778" width="18.6640625" style="17" customWidth="1"/>
    <col min="11779" max="11779" width="95.5546875" style="17" customWidth="1"/>
    <col min="11780" max="11780" width="15.109375" style="17" customWidth="1"/>
    <col min="11781" max="11781" width="2.88671875" style="17" customWidth="1"/>
    <col min="11782" max="11782" width="1.88671875" style="17" customWidth="1"/>
    <col min="11783" max="12032" width="15.88671875" style="17"/>
    <col min="12033" max="12033" width="3.44140625" style="17" customWidth="1"/>
    <col min="12034" max="12034" width="18.6640625" style="17" customWidth="1"/>
    <col min="12035" max="12035" width="95.5546875" style="17" customWidth="1"/>
    <col min="12036" max="12036" width="15.109375" style="17" customWidth="1"/>
    <col min="12037" max="12037" width="2.88671875" style="17" customWidth="1"/>
    <col min="12038" max="12038" width="1.88671875" style="17" customWidth="1"/>
    <col min="12039" max="12288" width="15.88671875" style="17"/>
    <col min="12289" max="12289" width="3.44140625" style="17" customWidth="1"/>
    <col min="12290" max="12290" width="18.6640625" style="17" customWidth="1"/>
    <col min="12291" max="12291" width="95.5546875" style="17" customWidth="1"/>
    <col min="12292" max="12292" width="15.109375" style="17" customWidth="1"/>
    <col min="12293" max="12293" width="2.88671875" style="17" customWidth="1"/>
    <col min="12294" max="12294" width="1.88671875" style="17" customWidth="1"/>
    <col min="12295" max="12544" width="15.88671875" style="17"/>
    <col min="12545" max="12545" width="3.44140625" style="17" customWidth="1"/>
    <col min="12546" max="12546" width="18.6640625" style="17" customWidth="1"/>
    <col min="12547" max="12547" width="95.5546875" style="17" customWidth="1"/>
    <col min="12548" max="12548" width="15.109375" style="17" customWidth="1"/>
    <col min="12549" max="12549" width="2.88671875" style="17" customWidth="1"/>
    <col min="12550" max="12550" width="1.88671875" style="17" customWidth="1"/>
    <col min="12551" max="12800" width="15.88671875" style="17"/>
    <col min="12801" max="12801" width="3.44140625" style="17" customWidth="1"/>
    <col min="12802" max="12802" width="18.6640625" style="17" customWidth="1"/>
    <col min="12803" max="12803" width="95.5546875" style="17" customWidth="1"/>
    <col min="12804" max="12804" width="15.109375" style="17" customWidth="1"/>
    <col min="12805" max="12805" width="2.88671875" style="17" customWidth="1"/>
    <col min="12806" max="12806" width="1.88671875" style="17" customWidth="1"/>
    <col min="12807" max="13056" width="15.88671875" style="17"/>
    <col min="13057" max="13057" width="3.44140625" style="17" customWidth="1"/>
    <col min="13058" max="13058" width="18.6640625" style="17" customWidth="1"/>
    <col min="13059" max="13059" width="95.5546875" style="17" customWidth="1"/>
    <col min="13060" max="13060" width="15.109375" style="17" customWidth="1"/>
    <col min="13061" max="13061" width="2.88671875" style="17" customWidth="1"/>
    <col min="13062" max="13062" width="1.88671875" style="17" customWidth="1"/>
    <col min="13063" max="13312" width="15.88671875" style="17"/>
    <col min="13313" max="13313" width="3.44140625" style="17" customWidth="1"/>
    <col min="13314" max="13314" width="18.6640625" style="17" customWidth="1"/>
    <col min="13315" max="13315" width="95.5546875" style="17" customWidth="1"/>
    <col min="13316" max="13316" width="15.109375" style="17" customWidth="1"/>
    <col min="13317" max="13317" width="2.88671875" style="17" customWidth="1"/>
    <col min="13318" max="13318" width="1.88671875" style="17" customWidth="1"/>
    <col min="13319" max="13568" width="15.88671875" style="17"/>
    <col min="13569" max="13569" width="3.44140625" style="17" customWidth="1"/>
    <col min="13570" max="13570" width="18.6640625" style="17" customWidth="1"/>
    <col min="13571" max="13571" width="95.5546875" style="17" customWidth="1"/>
    <col min="13572" max="13572" width="15.109375" style="17" customWidth="1"/>
    <col min="13573" max="13573" width="2.88671875" style="17" customWidth="1"/>
    <col min="13574" max="13574" width="1.88671875" style="17" customWidth="1"/>
    <col min="13575" max="13824" width="15.88671875" style="17"/>
    <col min="13825" max="13825" width="3.44140625" style="17" customWidth="1"/>
    <col min="13826" max="13826" width="18.6640625" style="17" customWidth="1"/>
    <col min="13827" max="13827" width="95.5546875" style="17" customWidth="1"/>
    <col min="13828" max="13828" width="15.109375" style="17" customWidth="1"/>
    <col min="13829" max="13829" width="2.88671875" style="17" customWidth="1"/>
    <col min="13830" max="13830" width="1.88671875" style="17" customWidth="1"/>
    <col min="13831" max="14080" width="15.88671875" style="17"/>
    <col min="14081" max="14081" width="3.44140625" style="17" customWidth="1"/>
    <col min="14082" max="14082" width="18.6640625" style="17" customWidth="1"/>
    <col min="14083" max="14083" width="95.5546875" style="17" customWidth="1"/>
    <col min="14084" max="14084" width="15.109375" style="17" customWidth="1"/>
    <col min="14085" max="14085" width="2.88671875" style="17" customWidth="1"/>
    <col min="14086" max="14086" width="1.88671875" style="17" customWidth="1"/>
    <col min="14087" max="14336" width="15.88671875" style="17"/>
    <col min="14337" max="14337" width="3.44140625" style="17" customWidth="1"/>
    <col min="14338" max="14338" width="18.6640625" style="17" customWidth="1"/>
    <col min="14339" max="14339" width="95.5546875" style="17" customWidth="1"/>
    <col min="14340" max="14340" width="15.109375" style="17" customWidth="1"/>
    <col min="14341" max="14341" width="2.88671875" style="17" customWidth="1"/>
    <col min="14342" max="14342" width="1.88671875" style="17" customWidth="1"/>
    <col min="14343" max="14592" width="15.88671875" style="17"/>
    <col min="14593" max="14593" width="3.44140625" style="17" customWidth="1"/>
    <col min="14594" max="14594" width="18.6640625" style="17" customWidth="1"/>
    <col min="14595" max="14595" width="95.5546875" style="17" customWidth="1"/>
    <col min="14596" max="14596" width="15.109375" style="17" customWidth="1"/>
    <col min="14597" max="14597" width="2.88671875" style="17" customWidth="1"/>
    <col min="14598" max="14598" width="1.88671875" style="17" customWidth="1"/>
    <col min="14599" max="14848" width="15.88671875" style="17"/>
    <col min="14849" max="14849" width="3.44140625" style="17" customWidth="1"/>
    <col min="14850" max="14850" width="18.6640625" style="17" customWidth="1"/>
    <col min="14851" max="14851" width="95.5546875" style="17" customWidth="1"/>
    <col min="14852" max="14852" width="15.109375" style="17" customWidth="1"/>
    <col min="14853" max="14853" width="2.88671875" style="17" customWidth="1"/>
    <col min="14854" max="14854" width="1.88671875" style="17" customWidth="1"/>
    <col min="14855" max="15104" width="15.88671875" style="17"/>
    <col min="15105" max="15105" width="3.44140625" style="17" customWidth="1"/>
    <col min="15106" max="15106" width="18.6640625" style="17" customWidth="1"/>
    <col min="15107" max="15107" width="95.5546875" style="17" customWidth="1"/>
    <col min="15108" max="15108" width="15.109375" style="17" customWidth="1"/>
    <col min="15109" max="15109" width="2.88671875" style="17" customWidth="1"/>
    <col min="15110" max="15110" width="1.88671875" style="17" customWidth="1"/>
    <col min="15111" max="15360" width="15.88671875" style="17"/>
    <col min="15361" max="15361" width="3.44140625" style="17" customWidth="1"/>
    <col min="15362" max="15362" width="18.6640625" style="17" customWidth="1"/>
    <col min="15363" max="15363" width="95.5546875" style="17" customWidth="1"/>
    <col min="15364" max="15364" width="15.109375" style="17" customWidth="1"/>
    <col min="15365" max="15365" width="2.88671875" style="17" customWidth="1"/>
    <col min="15366" max="15366" width="1.88671875" style="17" customWidth="1"/>
    <col min="15367" max="15616" width="15.88671875" style="17"/>
    <col min="15617" max="15617" width="3.44140625" style="17" customWidth="1"/>
    <col min="15618" max="15618" width="18.6640625" style="17" customWidth="1"/>
    <col min="15619" max="15619" width="95.5546875" style="17" customWidth="1"/>
    <col min="15620" max="15620" width="15.109375" style="17" customWidth="1"/>
    <col min="15621" max="15621" width="2.88671875" style="17" customWidth="1"/>
    <col min="15622" max="15622" width="1.88671875" style="17" customWidth="1"/>
    <col min="15623" max="15872" width="15.88671875" style="17"/>
    <col min="15873" max="15873" width="3.44140625" style="17" customWidth="1"/>
    <col min="15874" max="15874" width="18.6640625" style="17" customWidth="1"/>
    <col min="15875" max="15875" width="95.5546875" style="17" customWidth="1"/>
    <col min="15876" max="15876" width="15.109375" style="17" customWidth="1"/>
    <col min="15877" max="15877" width="2.88671875" style="17" customWidth="1"/>
    <col min="15878" max="15878" width="1.88671875" style="17" customWidth="1"/>
    <col min="15879" max="16128" width="15.88671875" style="17"/>
    <col min="16129" max="16129" width="3.44140625" style="17" customWidth="1"/>
    <col min="16130" max="16130" width="18.6640625" style="17" customWidth="1"/>
    <col min="16131" max="16131" width="95.5546875" style="17" customWidth="1"/>
    <col min="16132" max="16132" width="15.109375" style="17" customWidth="1"/>
    <col min="16133" max="16133" width="2.88671875" style="17" customWidth="1"/>
    <col min="16134" max="16134" width="1.88671875" style="17" customWidth="1"/>
    <col min="16135" max="16384" width="15.88671875" style="17"/>
  </cols>
  <sheetData>
    <row r="1" spans="2:4" ht="12" customHeight="1" x14ac:dyDescent="0.3"/>
    <row r="2" spans="2:4" ht="12" customHeight="1" x14ac:dyDescent="0.3"/>
    <row r="3" spans="2:4" ht="12" customHeight="1" x14ac:dyDescent="0.3"/>
    <row r="4" spans="2:4" ht="15.75" customHeight="1" x14ac:dyDescent="0.3">
      <c r="B4" s="200"/>
      <c r="C4" s="201"/>
    </row>
    <row r="5" spans="2:4" ht="191.25" customHeight="1" x14ac:dyDescent="0.6">
      <c r="B5" s="202"/>
      <c r="C5" s="438" t="s">
        <v>2420</v>
      </c>
      <c r="D5" s="438"/>
    </row>
    <row r="6" spans="2:4" ht="191.25" customHeight="1" x14ac:dyDescent="0.3">
      <c r="B6" s="202"/>
      <c r="C6" s="418" t="s">
        <v>2776</v>
      </c>
      <c r="D6" s="203"/>
    </row>
    <row r="7" spans="2:4" ht="124.5" customHeight="1" x14ac:dyDescent="0.3">
      <c r="C7" s="204"/>
    </row>
    <row r="8" spans="2:4" ht="27.75" customHeight="1" x14ac:dyDescent="0.3">
      <c r="B8" s="205"/>
      <c r="C8" s="206"/>
    </row>
    <row r="9" spans="2:4" ht="27.75" customHeight="1" x14ac:dyDescent="0.3">
      <c r="C9" s="206"/>
    </row>
    <row r="37" ht="2.25" customHeight="1" x14ac:dyDescent="0.3"/>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7BB08-624D-4CF6-A324-FDC782D21B9A}">
  <sheetPr>
    <tabColor rgb="FF243386"/>
    <pageSetUpPr fitToPage="1"/>
  </sheetPr>
  <dimension ref="A1:E57"/>
  <sheetViews>
    <sheetView view="pageBreakPreview" zoomScale="85" zoomScaleNormal="85" zoomScaleSheetLayoutView="85" workbookViewId="0">
      <selection activeCell="D7" sqref="D7"/>
    </sheetView>
  </sheetViews>
  <sheetFormatPr defaultColWidth="15.88671875" defaultRowHeight="15.6" x14ac:dyDescent="0.3"/>
  <cols>
    <col min="1" max="1" width="3.44140625" style="17" customWidth="1"/>
    <col min="2" max="2" width="33.6640625" style="211" bestFit="1" customWidth="1"/>
    <col min="3" max="3" width="1.5546875" style="212" customWidth="1"/>
    <col min="4" max="4" width="71" style="211" customWidth="1"/>
    <col min="5" max="6" width="23.5546875" style="211" customWidth="1"/>
    <col min="7" max="7" width="1.88671875" style="211" customWidth="1"/>
    <col min="8" max="8" width="15.88671875" style="211"/>
    <col min="9" max="9" width="6.109375" style="211" customWidth="1"/>
    <col min="10" max="16384" width="15.88671875" style="211"/>
  </cols>
  <sheetData>
    <row r="1" spans="1:4" s="17" customFormat="1" ht="12" customHeight="1" x14ac:dyDescent="0.3">
      <c r="C1" s="207"/>
    </row>
    <row r="2" spans="1:4" s="17" customFormat="1" ht="12" customHeight="1" x14ac:dyDescent="0.3">
      <c r="C2" s="207"/>
    </row>
    <row r="3" spans="1:4" s="17" customFormat="1" ht="12" customHeight="1" x14ac:dyDescent="0.3">
      <c r="C3" s="207"/>
    </row>
    <row r="4" spans="1:4" s="17" customFormat="1" ht="15.75" customHeight="1" x14ac:dyDescent="0.3">
      <c r="C4" s="207"/>
    </row>
    <row r="5" spans="1:4" s="17" customFormat="1" ht="24" customHeight="1" x14ac:dyDescent="0.4">
      <c r="B5" s="439" t="s">
        <v>2421</v>
      </c>
      <c r="C5" s="439"/>
      <c r="D5" s="439"/>
    </row>
    <row r="6" spans="1:4" s="17" customFormat="1" ht="6" customHeight="1" x14ac:dyDescent="0.3">
      <c r="C6" s="207"/>
    </row>
    <row r="7" spans="1:4" s="17" customFormat="1" ht="15.75" customHeight="1" x14ac:dyDescent="0.3">
      <c r="B7" s="208" t="s">
        <v>2422</v>
      </c>
      <c r="C7" s="209"/>
      <c r="D7" s="210" t="s">
        <v>2778</v>
      </c>
    </row>
    <row r="8" spans="1:4" ht="11.25" customHeight="1" x14ac:dyDescent="0.3">
      <c r="A8" s="211"/>
    </row>
    <row r="10" spans="1:4" x14ac:dyDescent="0.3">
      <c r="A10" s="211"/>
      <c r="B10" s="213" t="s">
        <v>2423</v>
      </c>
    </row>
    <row r="11" spans="1:4" x14ac:dyDescent="0.3">
      <c r="A11" s="211"/>
      <c r="B11" s="212" t="s">
        <v>2424</v>
      </c>
      <c r="D11" s="212"/>
    </row>
    <row r="12" spans="1:4" x14ac:dyDescent="0.3">
      <c r="A12" s="211"/>
      <c r="B12" s="214" t="s">
        <v>2425</v>
      </c>
      <c r="D12" s="215" t="s">
        <v>2424</v>
      </c>
    </row>
    <row r="13" spans="1:4" x14ac:dyDescent="0.3">
      <c r="A13" s="211"/>
      <c r="B13" s="214"/>
    </row>
    <row r="14" spans="1:4" x14ac:dyDescent="0.3">
      <c r="A14" s="211"/>
      <c r="B14" s="212" t="s">
        <v>2426</v>
      </c>
    </row>
    <row r="15" spans="1:4" x14ac:dyDescent="0.3">
      <c r="A15" s="211"/>
      <c r="B15" s="214" t="s">
        <v>2427</v>
      </c>
      <c r="D15" s="215" t="s">
        <v>2428</v>
      </c>
    </row>
    <row r="16" spans="1:4" x14ac:dyDescent="0.3">
      <c r="A16" s="211"/>
      <c r="B16" s="214" t="s">
        <v>2429</v>
      </c>
      <c r="D16" s="215" t="s">
        <v>2430</v>
      </c>
    </row>
    <row r="17" spans="2:4" s="211" customFormat="1" x14ac:dyDescent="0.3">
      <c r="B17" s="214" t="s">
        <v>2431</v>
      </c>
      <c r="C17" s="212"/>
      <c r="D17" s="215" t="s">
        <v>2432</v>
      </c>
    </row>
    <row r="18" spans="2:4" s="211" customFormat="1" x14ac:dyDescent="0.3">
      <c r="B18" s="214" t="s">
        <v>2433</v>
      </c>
      <c r="C18" s="212"/>
      <c r="D18" s="215" t="s">
        <v>2434</v>
      </c>
    </row>
    <row r="19" spans="2:4" s="211" customFormat="1" x14ac:dyDescent="0.3">
      <c r="B19" s="214" t="s">
        <v>2435</v>
      </c>
      <c r="C19" s="212"/>
      <c r="D19" s="215" t="s">
        <v>2436</v>
      </c>
    </row>
    <row r="20" spans="2:4" s="211" customFormat="1" x14ac:dyDescent="0.3">
      <c r="B20" s="214" t="s">
        <v>2437</v>
      </c>
      <c r="C20" s="212"/>
      <c r="D20" s="215" t="s">
        <v>2438</v>
      </c>
    </row>
    <row r="21" spans="2:4" s="211" customFormat="1" x14ac:dyDescent="0.3">
      <c r="B21" s="214"/>
      <c r="C21" s="212"/>
    </row>
    <row r="22" spans="2:4" s="211" customFormat="1" x14ac:dyDescent="0.3">
      <c r="B22" s="214" t="s">
        <v>2439</v>
      </c>
      <c r="C22" s="212"/>
      <c r="D22" s="215" t="s">
        <v>2440</v>
      </c>
    </row>
    <row r="23" spans="2:4" s="211" customFormat="1" x14ac:dyDescent="0.3">
      <c r="B23" s="214" t="s">
        <v>2441</v>
      </c>
      <c r="C23" s="212"/>
      <c r="D23" s="215" t="s">
        <v>2442</v>
      </c>
    </row>
    <row r="24" spans="2:4" s="211" customFormat="1" x14ac:dyDescent="0.3">
      <c r="B24" s="214" t="s">
        <v>2443</v>
      </c>
      <c r="C24" s="212"/>
      <c r="D24" s="215" t="s">
        <v>2444</v>
      </c>
    </row>
    <row r="25" spans="2:4" s="211" customFormat="1" x14ac:dyDescent="0.3">
      <c r="B25" s="214" t="s">
        <v>2445</v>
      </c>
      <c r="C25" s="212"/>
      <c r="D25" s="215" t="s">
        <v>2446</v>
      </c>
    </row>
    <row r="26" spans="2:4" s="211" customFormat="1" x14ac:dyDescent="0.3">
      <c r="B26" s="214" t="s">
        <v>2447</v>
      </c>
      <c r="C26" s="212"/>
      <c r="D26" s="215" t="s">
        <v>2448</v>
      </c>
    </row>
    <row r="27" spans="2:4" s="211" customFormat="1" x14ac:dyDescent="0.3">
      <c r="B27" s="214" t="s">
        <v>2449</v>
      </c>
      <c r="C27" s="212"/>
      <c r="D27" s="215" t="s">
        <v>2450</v>
      </c>
    </row>
    <row r="28" spans="2:4" s="211" customFormat="1" x14ac:dyDescent="0.3">
      <c r="B28" s="214" t="s">
        <v>2451</v>
      </c>
      <c r="C28" s="212"/>
      <c r="D28" s="215" t="s">
        <v>2452</v>
      </c>
    </row>
    <row r="29" spans="2:4" s="211" customFormat="1" x14ac:dyDescent="0.3">
      <c r="B29" s="214" t="s">
        <v>2453</v>
      </c>
      <c r="C29" s="212"/>
      <c r="D29" s="215" t="s">
        <v>2454</v>
      </c>
    </row>
    <row r="30" spans="2:4" s="211" customFormat="1" x14ac:dyDescent="0.3">
      <c r="B30" s="214" t="s">
        <v>2455</v>
      </c>
      <c r="C30" s="212"/>
      <c r="D30" s="215" t="s">
        <v>2456</v>
      </c>
    </row>
    <row r="31" spans="2:4" s="211" customFormat="1" x14ac:dyDescent="0.3">
      <c r="B31" s="214" t="s">
        <v>2457</v>
      </c>
      <c r="C31" s="212"/>
      <c r="D31" s="215" t="s">
        <v>2458</v>
      </c>
    </row>
    <row r="32" spans="2:4" s="211" customFormat="1" x14ac:dyDescent="0.3">
      <c r="B32" s="214" t="s">
        <v>2459</v>
      </c>
      <c r="C32" s="212"/>
      <c r="D32" s="215" t="s">
        <v>2460</v>
      </c>
    </row>
    <row r="33" spans="2:5" s="211" customFormat="1" x14ac:dyDescent="0.3">
      <c r="B33" s="214" t="s">
        <v>2461</v>
      </c>
      <c r="C33" s="212"/>
      <c r="D33" s="215" t="s">
        <v>2462</v>
      </c>
    </row>
    <row r="34" spans="2:5" s="211" customFormat="1" x14ac:dyDescent="0.3">
      <c r="B34" s="214" t="s">
        <v>2463</v>
      </c>
      <c r="C34" s="212"/>
      <c r="D34" s="215" t="s">
        <v>2464</v>
      </c>
    </row>
    <row r="35" spans="2:5" s="211" customFormat="1" x14ac:dyDescent="0.3">
      <c r="B35" s="214" t="s">
        <v>2465</v>
      </c>
      <c r="C35" s="212"/>
      <c r="D35" s="215" t="s">
        <v>2466</v>
      </c>
    </row>
    <row r="36" spans="2:5" s="211" customFormat="1" x14ac:dyDescent="0.3">
      <c r="B36" s="214" t="s">
        <v>2467</v>
      </c>
      <c r="C36" s="212"/>
      <c r="D36" s="215" t="s">
        <v>2468</v>
      </c>
    </row>
    <row r="37" spans="2:5" s="211" customFormat="1" x14ac:dyDescent="0.3">
      <c r="B37" s="214" t="s">
        <v>2469</v>
      </c>
      <c r="C37" s="212"/>
      <c r="D37" s="215" t="s">
        <v>2470</v>
      </c>
    </row>
    <row r="38" spans="2:5" s="211" customFormat="1" x14ac:dyDescent="0.3">
      <c r="B38" s="214" t="s">
        <v>2471</v>
      </c>
      <c r="C38" s="212"/>
      <c r="D38" s="215" t="s">
        <v>2472</v>
      </c>
    </row>
    <row r="39" spans="2:5" s="211" customFormat="1" x14ac:dyDescent="0.3">
      <c r="B39" s="214" t="s">
        <v>2473</v>
      </c>
      <c r="C39" s="212"/>
      <c r="D39" s="215" t="s">
        <v>2474</v>
      </c>
    </row>
    <row r="40" spans="2:5" s="211" customFormat="1" x14ac:dyDescent="0.3">
      <c r="B40" s="214"/>
      <c r="C40" s="212"/>
      <c r="D40" s="215"/>
    </row>
    <row r="41" spans="2:5" s="211" customFormat="1" x14ac:dyDescent="0.3">
      <c r="B41" s="214"/>
      <c r="C41" s="212"/>
      <c r="D41" s="216"/>
    </row>
    <row r="42" spans="2:5" s="211" customFormat="1" x14ac:dyDescent="0.3">
      <c r="B42" s="214"/>
      <c r="C42" s="212"/>
      <c r="D42" s="215"/>
    </row>
    <row r="43" spans="2:5" s="211" customFormat="1" ht="17.399999999999999" x14ac:dyDescent="0.35">
      <c r="B43" s="213" t="s">
        <v>2475</v>
      </c>
      <c r="C43" s="212"/>
      <c r="D43" s="217"/>
      <c r="E43" s="212"/>
    </row>
    <row r="44" spans="2:5" s="211" customFormat="1" x14ac:dyDescent="0.3">
      <c r="B44" s="212" t="s">
        <v>2425</v>
      </c>
      <c r="C44" s="212"/>
      <c r="D44" s="218" t="s">
        <v>2424</v>
      </c>
      <c r="E44" s="212"/>
    </row>
    <row r="45" spans="2:5" s="211" customFormat="1" x14ac:dyDescent="0.3">
      <c r="B45" s="212" t="s">
        <v>2476</v>
      </c>
      <c r="C45" s="212"/>
      <c r="D45" s="218" t="s">
        <v>2477</v>
      </c>
      <c r="E45" s="212"/>
    </row>
    <row r="46" spans="2:5" s="211" customFormat="1" x14ac:dyDescent="0.3">
      <c r="B46" s="212" t="s">
        <v>2478</v>
      </c>
      <c r="C46" s="212"/>
      <c r="D46" s="218" t="s">
        <v>2479</v>
      </c>
      <c r="E46" s="212"/>
    </row>
    <row r="47" spans="2:5" s="211" customFormat="1" x14ac:dyDescent="0.3">
      <c r="B47" s="212" t="s">
        <v>2480</v>
      </c>
      <c r="C47" s="212"/>
      <c r="D47" s="218" t="s">
        <v>2481</v>
      </c>
      <c r="E47" s="212"/>
    </row>
    <row r="48" spans="2:5" s="211" customFormat="1" x14ac:dyDescent="0.3">
      <c r="B48" s="212" t="s">
        <v>2482</v>
      </c>
      <c r="C48" s="212"/>
      <c r="D48" s="218" t="s">
        <v>2483</v>
      </c>
      <c r="E48" s="212"/>
    </row>
    <row r="49" spans="2:5" s="211" customFormat="1" x14ac:dyDescent="0.3">
      <c r="B49" s="212" t="s">
        <v>2484</v>
      </c>
      <c r="C49" s="212"/>
      <c r="D49" s="218" t="s">
        <v>2485</v>
      </c>
      <c r="E49" s="212"/>
    </row>
    <row r="50" spans="2:5" s="211" customFormat="1" x14ac:dyDescent="0.3">
      <c r="B50" s="212" t="s">
        <v>2486</v>
      </c>
      <c r="C50" s="212"/>
      <c r="D50" s="218" t="s">
        <v>2487</v>
      </c>
      <c r="E50" s="212"/>
    </row>
    <row r="51" spans="2:5" s="211" customFormat="1" x14ac:dyDescent="0.3">
      <c r="C51" s="212"/>
      <c r="E51" s="212"/>
    </row>
    <row r="52" spans="2:5" s="211" customFormat="1" x14ac:dyDescent="0.3">
      <c r="C52" s="212"/>
      <c r="E52" s="212"/>
    </row>
    <row r="53" spans="2:5" s="211" customFormat="1" x14ac:dyDescent="0.3">
      <c r="B53" s="213" t="s">
        <v>2488</v>
      </c>
      <c r="C53" s="212"/>
      <c r="E53" s="212"/>
    </row>
    <row r="54" spans="2:5" s="211" customFormat="1" x14ac:dyDescent="0.3">
      <c r="B54" s="214" t="s">
        <v>2489</v>
      </c>
      <c r="C54" s="212"/>
      <c r="D54" s="215" t="s">
        <v>2490</v>
      </c>
      <c r="E54" s="212"/>
    </row>
    <row r="55" spans="2:5" s="211" customFormat="1" x14ac:dyDescent="0.3">
      <c r="B55" s="214" t="s">
        <v>2491</v>
      </c>
      <c r="C55" s="212"/>
      <c r="D55" s="215" t="s">
        <v>2490</v>
      </c>
      <c r="E55" s="212"/>
    </row>
    <row r="56" spans="2:5" s="211" customFormat="1" x14ac:dyDescent="0.3">
      <c r="B56" s="214" t="s">
        <v>2492</v>
      </c>
      <c r="C56" s="212"/>
      <c r="D56" s="215" t="s">
        <v>2493</v>
      </c>
    </row>
    <row r="57" spans="2:5" s="211" customFormat="1" x14ac:dyDescent="0.3">
      <c r="C57" s="212"/>
    </row>
  </sheetData>
  <mergeCells count="1">
    <mergeCell ref="B5:D5"/>
  </mergeCells>
  <hyperlinks>
    <hyperlink ref="D12" location="'Tabel A - General Issuer Detail'!A1" display="General Issuer Detail" xr:uid="{0AF09D63-62F0-4E9C-BCEF-15B061DA4F18}"/>
    <hyperlink ref="D15" location="'G1-G4 - Cover pool inform.'!A1" display="General cover pool information " xr:uid="{5C0F276F-15B6-4315-ABC4-F1826555B5E9}"/>
    <hyperlink ref="D16" location="'G1-G4 - Cover pool inform.'!B25" display="Outstanding CBs" xr:uid="{8A2744F0-EE54-424B-9B12-3AE8608935BD}"/>
    <hyperlink ref="D19" location="'G1-G4 - Cover pool inform.'!B61" display="Legal ALM (balance principle) adherence" xr:uid="{257CD2F9-3745-4A9E-9120-1D8BB34156CB}"/>
    <hyperlink ref="D20" location="'G1-G4 - Cover pool inform.'!B70" display="Additional characteristics of ALM business model for issued CBs" xr:uid="{A36E2A20-3CDD-45A0-A17B-1F3D9CCA2DD3}"/>
    <hyperlink ref="D22" location="'Table 1-3 - Lending'!B7" display="Number of loans by property category" xr:uid="{A28AA878-B730-42EC-9102-9160AAC4DFE6}"/>
    <hyperlink ref="D23" location="'Table 1-3 - Lending'!B16" display="Lending by property category, DKKbn" xr:uid="{A1397A0D-2173-43B7-9AC1-0DCD144CD51A}"/>
    <hyperlink ref="D24" location="'Table 1-3 - Lending'!B23" display="Lending, by loan size, DKKbn" xr:uid="{8FFC158D-796B-4F06-99EE-15A085D4ABED}"/>
    <hyperlink ref="D25" location="'Table 4 - LTV'!B7" display="Lending, by-loan to-value (LTV), current property value, DKKbn" xr:uid="{C88DA8C0-6233-49E4-9D37-818FACE41980}"/>
    <hyperlink ref="D26" location="'Table 4 - LTV'!B29" display="Lending, by-loan to-value (LTV), current property value, Per cent" xr:uid="{9BB3DC21-29F5-45EA-BEB6-E0C0628F60E6}"/>
    <hyperlink ref="D27" location="'Table 4 - LTV'!B51" display="Lending, by-loan to-value (LTV), current property value, DKKbn (&quot;Sidste krone&quot;)" xr:uid="{8C304EB4-5B3E-4413-9919-FCF98528BAF9}"/>
    <hyperlink ref="D28" location="'Table 4 - LTV'!B73" display="Lending, by-loan to-value (LTV), current property value, Per cent (&quot;Sidste krone&quot;)" xr:uid="{08D2321F-AC4D-4D96-BF49-53311139918D}"/>
    <hyperlink ref="D29" location="'Table 5 - Lending by region'!B7" display="Lending by region, DKKbn" xr:uid="{06366EE9-C4DA-4FD0-B333-8F761BB559BC}"/>
    <hyperlink ref="D30" location="'Table 6-8 - Lending by loantype'!B6" display="Lending by loan type - IO Loans, DKKbn" xr:uid="{F5F34DBD-3E04-42C3-AFA0-E9DBCC40371D}"/>
    <hyperlink ref="D31" location="'Table 6-8 - Lending by loantype'!B23" display="Lending by loan type - Repayment Loans / Amortizing Loans, DKKbn" xr:uid="{F5A6DC79-46D9-427E-B25D-2F34CFBCA1DE}"/>
    <hyperlink ref="D32" location="'Table 6-8 - Lending by loantype'!B40" display="Lending by loan type - All loans, DKKbn" xr:uid="{68B58112-1FE4-4B6B-BB0C-957E5E74D808}"/>
    <hyperlink ref="D33" location="'Table 9-11 - Lending'!B6" display="Lending by Seasoning, DKKbn (Seasoning defined by duration of customer relationship)" xr:uid="{81392336-9095-41C5-9A72-0BFED67DE88A}"/>
    <hyperlink ref="D34" location="'Table 9-11 - Lending'!B20" display="Lending by remaining maturity, DKKbn" xr:uid="{9FD99CE1-2117-4F71-A471-402E720E0F97}"/>
    <hyperlink ref="D35" location="'Table 9-11 - Lending'!B35" display="90 day Non-performing loans by property type, as percentage of instalments payments, %" xr:uid="{386A50EA-407E-4FA0-A7B5-E2237F5CFB26}"/>
    <hyperlink ref="D36" location="'Table 9-11 - Lending'!B45" display="90 day Non-performing loans by property type, as percentage of lending, %" xr:uid="{5C06CCBF-E7F6-4C8C-8699-1FA0020AFEE0}"/>
    <hyperlink ref="D37" location="'Table 9-11 - Lending'!B55" display="90 day Non-performing loans by property type, as percentage of lending, by continous LTV bracket, %" xr:uid="{A79FBE7E-60D0-4C34-B8AB-442A8AB17FB1}"/>
    <hyperlink ref="D38" location="'Table 9-11 - Lending'!B67" display="Realised losses (DKKm)" xr:uid="{A6C994F7-C74E-4859-9532-155CDA0B5CD1}"/>
    <hyperlink ref="D39" location="'Table 9-11 - Lending'!B76" display="Realised losses (%)" xr:uid="{E9CDF437-2C97-4A52-BBA4-69ED4A97BCE9}"/>
    <hyperlink ref="D54" location="'X1- Key Concepts'!B8" display="Key Concepts Explanation" xr:uid="{50DB9B06-7456-4405-ABCA-D03668F487D8}"/>
    <hyperlink ref="D56" location="'X1- Key Concepts'!B7" display="General explanation" xr:uid="{E4C0FF43-375B-4EEF-9170-91DF161C0BD0}"/>
    <hyperlink ref="D44" location="'Tabel A - General Issuer Detail'!A1" display="General Issuer Detail" xr:uid="{4F1CBA42-0179-4067-9249-F92ABD49DE09}"/>
    <hyperlink ref="D45" location="'G1-G4 - Cover pool inform.'!A1" display="Cover pool information" xr:uid="{7EC1F319-8327-4952-9BBD-E9880F325C67}"/>
    <hyperlink ref="D46" location="'Table 1-3 - Lending'!A1" display="Lending" xr:uid="{D64F2CEA-E184-4F7E-B5D9-87DFBA9E76F0}"/>
    <hyperlink ref="D47" location="'Table 4 - LTV'!A1" display="LTV" xr:uid="{F1B2EC70-337A-4606-9CCA-3012274291BC}"/>
    <hyperlink ref="D48" location="'Table 5 - Region - Ship type'!A1" display="Lending by region and ship type" xr:uid="{4BA31583-816B-490A-B75B-F6B581E98CFB}"/>
    <hyperlink ref="D49" location="'Table 6-8 - Lending by loan'!A1" display="Lending by ship type" xr:uid="{E5050DEA-285B-4C4F-BBA2-DDC1334E8082}"/>
    <hyperlink ref="D50" location="'Table 9-13 - Lending'!A1" display="Lending (Classification Societies, Size of Ships, NPL definition)" xr:uid="{49D644F9-EB43-466D-B105-E6B86AA8784A}"/>
    <hyperlink ref="D17" location="'G1-G4 - Cover pool inform.'!A1" display="Cover assets and maturity structure" xr:uid="{0F2525F6-EFC8-4A1A-A2D1-82D847CC2C82}"/>
    <hyperlink ref="D55" location="'X2 Key Concepts'!A1" display="Key Concepts Explanation" xr:uid="{FFD7A348-91AD-48E0-9E65-39D6CFBFC313}"/>
    <hyperlink ref="D18" location="'G1-G4 - Cover pool inform.'!A1" display="Interest and currency risk" xr:uid="{0E100652-32C7-4FD7-851D-14E1FF22A507}"/>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2024-05-13T10:46:27Z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